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n Forums Tutorials" sheetId="1" r:id="rId3"/>
    <sheet state="visible" name="Sheet1" sheetId="2" r:id="rId4"/>
  </sheets>
  <definedNames>
    <definedName hidden="1" localSheetId="0" name="_xlnm._FilterDatabase">'Ten Forums Tutorials'!$A$2:$B$4341</definedName>
  </definedNames>
  <calcPr/>
</workbook>
</file>

<file path=xl/sharedStrings.xml><?xml version="1.0" encoding="utf-8"?>
<sst xmlns="http://schemas.openxmlformats.org/spreadsheetml/2006/main" count="4625" uniqueCount="3396">
  <si>
    <t>Tutorial Index</t>
  </si>
  <si>
    <r>
      <rPr>
        <b/>
        <color rgb="FFFF0000"/>
        <sz val="14.0"/>
      </rPr>
      <t>Ctrl+F</t>
    </r>
    <r>
      <rPr>
        <b/>
        <sz val="14.0"/>
      </rPr>
      <t xml:space="preserve"> to search index</t>
    </r>
  </si>
  <si>
    <t>Tutorial</t>
  </si>
  <si>
    <t>Last updated 25-September-2020</t>
  </si>
  <si>
    <t>A</t>
  </si>
  <si>
    <t>Change Color of Start Menu, Taskbar, Title bars, and Action Center in Windows 10</t>
  </si>
  <si>
    <t>How to Clear Recent Colors History in Windows 10</t>
  </si>
  <si>
    <t>How to Turn On or Off Underline Access Key Shortcuts in Menus in Windows 10</t>
  </si>
  <si>
    <t>How to Change Accessibility Tool to Launch in Windows 8 and Windows 10</t>
  </si>
  <si>
    <t>How to Add a Local Account or Microsoft Account in Windows 10</t>
  </si>
  <si>
    <t>How to Automatically Sign in to User Account at Startup in Windows 10</t>
  </si>
  <si>
    <t>How to Delete a User Account in Windows 10</t>
  </si>
  <si>
    <t>How to View Full Details of All User Accounts in Windows 10</t>
  </si>
  <si>
    <t>How to Enable or Disable User Accounts in Windows 10</t>
  </si>
  <si>
    <t>How to Add or Remove a Fingerprint for your Account in Windows 10</t>
  </si>
  <si>
    <t>How to Enable or Disable User First Sign-in Animation in Windows 10</t>
  </si>
  <si>
    <t>How to Allow or Deny OS and Apps Access to Account Info in Windows 10</t>
  </si>
  <si>
    <t>How to Change Account Lockout Duration for Local Accounts in Windows 10</t>
  </si>
  <si>
    <t>How to Change Reset Account Lockout Counter for Local Accounts in Windows 10</t>
  </si>
  <si>
    <t>How to Change Account Lockout Threshold for Local Accounts in Windows 10</t>
  </si>
  <si>
    <t>How to Change User Name of Account in Windows 10</t>
  </si>
  <si>
    <t>How to Add Password to Local Account in Windows 10</t>
  </si>
  <si>
    <t>How to Allow or Prevent User to Change Password in Windows 10</t>
  </si>
  <si>
    <t>How to Change Password of Local Account or Microsoft Account in Windows 10</t>
  </si>
  <si>
    <t>How to Remove Password of Local Account in Windows 10</t>
  </si>
  <si>
    <t>How to Reset Password of Local Account or Microsoft Account in Windows 10</t>
  </si>
  <si>
    <t>How to Apply Default Account Picture to All Users in Windows 10</t>
  </si>
  <si>
    <t>How to Change Default Account Picture in Windows 10</t>
  </si>
  <si>
    <t>How to Change Your Account Picture in Windows 10</t>
  </si>
  <si>
    <t>How to Delete Recent Account Picture History in Windows 10</t>
  </si>
  <si>
    <t>How to Add or Remove Lock in Account Picture Menu in Windows 10</t>
  </si>
  <si>
    <t>How to Add a Picture Password to your Account in Windows 10</t>
  </si>
  <si>
    <t>How to Change Picture Password for your Account in Windows 10</t>
  </si>
  <si>
    <t>How to Remove a Picture Password from your Account in Windows 10</t>
  </si>
  <si>
    <t>How to Replay your Picture Password in Windows 10</t>
  </si>
  <si>
    <t>How to Create an 'Account Picture' Settings Shortcut in Windows 10</t>
  </si>
  <si>
    <t>How to Add a PIN to your Account in Windows 10</t>
  </si>
  <si>
    <t>Account PIN - Fix Unable to Add or Use in Windows 10</t>
  </si>
  <si>
    <t xml:space="preserve">How to Fix Unable to Add and Use PIN Sign-in Option in Windows 10
</t>
  </si>
  <si>
    <t>How to Change the PIN for your Account in Windows 10</t>
  </si>
  <si>
    <t>How to Remove PIN from your Account in Windows 10</t>
  </si>
  <si>
    <t>How to Enable or Disable PIN Reset at Sign-in in Windows 10</t>
  </si>
  <si>
    <t>How to Reset the PIN for your Account in Windows 10</t>
  </si>
  <si>
    <t>How to Change the Name of a User Profile Folder in Windows 10</t>
  </si>
  <si>
    <t>How to Find Security Identifier (SID) of User in Windows</t>
  </si>
  <si>
    <t>How to Change a User's Account Type in Windows 10</t>
  </si>
  <si>
    <t>How to Determine if Users are an Administrator or Standard User in Windows 10</t>
  </si>
  <si>
    <t>How to Check if User is a Local Account or Microsoft Account in Windows 10</t>
  </si>
  <si>
    <t>How to Unlock a Local Account in Windows 10</t>
  </si>
  <si>
    <t>How to Add or Remove Accounts Settings context menu in Windows 10</t>
  </si>
  <si>
    <t>How to Add and Remove Accounts used by other apps in Windows 10</t>
  </si>
  <si>
    <t>How to Turn On or Off Action Center Always Open in Windows 10</t>
  </si>
  <si>
    <t>Change Priority of App Notifications in Action Center on Windows 10 Mobile Phone</t>
  </si>
  <si>
    <t>How to Add or Remove Brightness Slider on Action Center in Windows 10</t>
  </si>
  <si>
    <t>How to Change How Many Notifications are Visible per App in Windows 10 Action Center</t>
  </si>
  <si>
    <t>How to Enable or Disable the Action Center in Windows 10</t>
  </si>
  <si>
    <t>How to Turn On or Off Showing Notifications in Action Center in Windows 10</t>
  </si>
  <si>
    <t>Change Number of Notifications Visible in Action Center on Windows 10 Mobile Phone</t>
  </si>
  <si>
    <t>How to Change Priority of App Notifications in Action Center in Windows 10</t>
  </si>
  <si>
    <t>How to Add or Remove Quick Actions in Action Center in Windows 10</t>
  </si>
  <si>
    <t>How to Add or Remove Action Center Quick Actions on Windows 10 Mobile Phone</t>
  </si>
  <si>
    <t>How to Backup and Restore Action Center Quick Actions in Windows 10</t>
  </si>
  <si>
    <t>How to Change Number of Quick Actions to Show in Windows 10 Action Center</t>
  </si>
  <si>
    <t>How to Rearrange Action Center Quick Actions in Windows 10</t>
  </si>
  <si>
    <t>How to Rearrange Action Center Quick Actions on Windows 10 Mobile Phone</t>
  </si>
  <si>
    <t>How to Reset Action Center Quick Actions to Default in Windows 10</t>
  </si>
  <si>
    <t>How to Turn On or Off Show App Icons on Action Center Icon in Windows 10</t>
  </si>
  <si>
    <t>Turn On or Off Show Number of New Notifications on Action Center Icon in Windows 10</t>
  </si>
  <si>
    <t>How to Turn On or Off Show Color on Start, Taskbar, and Action Center in Windows 10</t>
  </si>
  <si>
    <t>How to Turn On or Off Transparency Effects in Windows 10</t>
  </si>
  <si>
    <t>How to Open and Use Action Center in Windows 10</t>
  </si>
  <si>
    <t>How to Change Time to Activate Window by Hovering Over with Mouse in Windows</t>
  </si>
  <si>
    <t>How to Turn On or Off Activate Window by Hovering Over with Mouse in Windows</t>
  </si>
  <si>
    <t>How to Activate Windows 10</t>
  </si>
  <si>
    <t>How to Link your Microsoft Account to Windows 10 Activation Digital License</t>
  </si>
  <si>
    <t>How to Check if Windows 10 is Activated</t>
  </si>
  <si>
    <t>How to Use Activation Troubleshooter in Windows 10</t>
  </si>
  <si>
    <t>How to Change Active Hours for Updates on Windows 10 Mobile Phone</t>
  </si>
  <si>
    <t>How to Change Active Hours for Windows Update in Windows 10</t>
  </si>
  <si>
    <t>How to Enable or Disable Windows Update Active Hours in Windows 10</t>
  </si>
  <si>
    <t>How to Specify Max Active Hours Range for Auto-restarts in Windows 10</t>
  </si>
  <si>
    <t>How to Turn On or Off Automatically Adjust Active Hours in Windows 10</t>
  </si>
  <si>
    <t>How to Clear Activities from Timeline in Windows 10</t>
  </si>
  <si>
    <t>How to Clear Your Activity History in Windows 10</t>
  </si>
  <si>
    <t>How to Enable or Disable Collect Activity History in Windows 10</t>
  </si>
  <si>
    <t>How to Enable or Disable Sync Activities from PC to Cloud in Windows 10</t>
  </si>
  <si>
    <t>How to Turn On or Off Collect Activity History in Windows 10</t>
  </si>
  <si>
    <t>How to See OS and Store Update Network Bandwidth Usage in Windows 10 Activity Monitor</t>
  </si>
  <si>
    <t>How to Enable or Disable Adaptive Brightness in Windows 10</t>
  </si>
  <si>
    <t>Add or Remove "Add to Windows Media Player list" Context Menu in Windows 10</t>
  </si>
  <si>
    <t>How to Add or Remove Additional Clocks for Different Time Zones on Taskbar in Windows 10</t>
  </si>
  <si>
    <t>How to Select Desktops to Show Open Windows on Taskbar in Windows 10</t>
  </si>
  <si>
    <t>How to Open Administrative Tools in Windows 10</t>
  </si>
  <si>
    <t>How to Restore Default Administrative Tools in Windows 10</t>
  </si>
  <si>
    <t>How to Enable or Disable Built-in Elevated Administrator Account in Windows 10</t>
  </si>
  <si>
    <t>How to Enable or Disable User Account Control (UAC) prompt for Built-in Administrator in Windows</t>
  </si>
  <si>
    <t>How to Add or Remove an Adult Account for Your Microsoft Family in Windows 10</t>
  </si>
  <si>
    <t>How to Enable or Disable F8 Advanced Boot Options in Windows 10</t>
  </si>
  <si>
    <t>How to View Detailed Display Information in Windows 10</t>
  </si>
  <si>
    <t>How to Add Advanced security to context menu in Windows 8 and Windows 10</t>
  </si>
  <si>
    <t>How to Boot to Advanced Startup Options in Windows 10</t>
  </si>
  <si>
    <t>How to Add a Boot to Advanced Startup Options context menu in Windows 10</t>
  </si>
  <si>
    <t>How to Create an Advanced Startup Options Shortcut in Windows 10</t>
  </si>
  <si>
    <t>How to Enable or Disable Always Boot to Advanced Startup Settings in Windows 10</t>
  </si>
  <si>
    <t>How to Add Advanced User Accounts to Control Panel in Windows 7, 8, and 10</t>
  </si>
  <si>
    <t>How to Disable Most Ads in Windows 10</t>
  </si>
  <si>
    <t>How to Enable or Disable Let Apps use Advertising ID for Relevant Ads in Windows 10</t>
  </si>
  <si>
    <t>How to Use Aerolite Theme for Window Borders and Title Bars Color in Windows 10</t>
  </si>
  <si>
    <t>How to Turn On or Off Peek at Desktop in Windows 10</t>
  </si>
  <si>
    <t>How to Enable or Disable Aero Shake in Windows 10</t>
  </si>
  <si>
    <t>How to Turn On or Off Aero Snap in Windows 10</t>
  </si>
  <si>
    <t>How to Enable AHCI in Windows 8 and Windows 10 after Installation</t>
  </si>
  <si>
    <t>How to Add 'AHCI Link Power Management - HIPM/DIPM' to Power Options in Windows 10</t>
  </si>
  <si>
    <t>How to Create an Airplane Mode Settings shortcut in Windows 10</t>
  </si>
  <si>
    <t>How to Turn On or Off Airplane Mode in Windows 10</t>
  </si>
  <si>
    <t>How to Turn On or Off Airplane Mode on Windows 10 Mobile Phone</t>
  </si>
  <si>
    <t>How to Backup and Restore Alarms &amp; Clock app in Windows 10</t>
  </si>
  <si>
    <t>How to Add or Remove Items in All apps in Windows 10 Start menu</t>
  </si>
  <si>
    <t>How to Add Site to Apps in Start Menu from Internet Explorer in Windows 10</t>
  </si>
  <si>
    <t>How to Hide or Show App List in Start Menu in Windows 10</t>
  </si>
  <si>
    <t>How to Open and Use All apps in Windows 10 Start menu</t>
  </si>
  <si>
    <t>How to Rename Items in All Apps in Windows 10 Start Menu</t>
  </si>
  <si>
    <t>How to Add or Remove All Apps List in Start Menu in Windows 10</t>
  </si>
  <si>
    <t>How to Type Special Characters with ALT Keyboard Sequences</t>
  </si>
  <si>
    <t>How to Hide or Show ALT+TAB Background Windows in Windows 10</t>
  </si>
  <si>
    <t>ALT+TAB - Change what Shows in Windows 10</t>
  </si>
  <si>
    <t xml:space="preserve">How to Change what Alt+Tab Shows in Windows 10
</t>
  </si>
  <si>
    <t>How to Adjust ALT+TAB Desktop Background Dimming Percent in Windows 10</t>
  </si>
  <si>
    <t>How to Adjust ALT+TAB Grid Background Transparency Percent in Windows 10</t>
  </si>
  <si>
    <t>How to Set ALT+TAB to Use Classic Icons or Thumbnails by Default in Windows</t>
  </si>
  <si>
    <t>How to Select Desktops to Show Open Windows in ALT+TAB in Windows 10</t>
  </si>
  <si>
    <t>How to Switch Between Open Apps in Windows 10</t>
  </si>
  <si>
    <t>How to Turn On or Off Showing Tabs for Sets in Alt+Tab in Windows 10</t>
  </si>
  <si>
    <t>Always Available Offline Context Menu - Add or Remove in Windows</t>
  </si>
  <si>
    <t xml:space="preserve">How to Add or Remove Always Available Offline Context Menu in Windows
</t>
  </si>
  <si>
    <t xml:space="preserve">How to Add or Remove Open With 'Always use this app' in Windows 10
</t>
  </si>
  <si>
    <t>How to Fix 'An app default was reset' Error in Windows 10</t>
  </si>
  <si>
    <t>How to Link Android Phone to Windows 10 PC</t>
  </si>
  <si>
    <t>How to Get Android Phone Notifications from Cortana on Windows 10 PC</t>
  </si>
  <si>
    <t>How to Unlink iPhone or Android Phone from Windows 10 PC</t>
  </si>
  <si>
    <t>How to Project Android Phone to Screen on Windows 10 PC</t>
  </si>
  <si>
    <t>How to See Photos from Android Phone in Your Phone app on Windows 10 PC</t>
  </si>
  <si>
    <t>How to Send Text Messages from Android Phone in Your Phone app on Windows 10 PC</t>
  </si>
  <si>
    <t>How to Send Webpage in Microsoft Edge from Android Phone to Windows 10 PC</t>
  </si>
  <si>
    <t>How to View and Reply to Text Messages from Android Phone in Your Phone app on Windows 10 PC</t>
  </si>
  <si>
    <t>How to Enable or Disable Animate Controls and Elements Inside Windows</t>
  </si>
  <si>
    <t>How to Enable or Disable Animate Windows when Minimizing and Maximizing in Windows</t>
  </si>
  <si>
    <t>How to Change Visual Effects Settings in Windows 10</t>
  </si>
  <si>
    <t>How to Limit Bandwidth to Download and Upload Windows and App Updates in Windows 10</t>
  </si>
  <si>
    <t>List of Commands to Open Windows 10 Apps</t>
  </si>
  <si>
    <t>How to Change Compatibility Mode Settings for Apps in Windows 10</t>
  </si>
  <si>
    <t>How to Enable or Disable Moving User App Data to Non-system Volumes in Windows 10</t>
  </si>
  <si>
    <t>How to Manage App Execution Aliases in Windows 10</t>
  </si>
  <si>
    <t>How to Hide or Show App Icons on Taskbar in Tablet Mode in Windows 10</t>
  </si>
  <si>
    <t>How to Enable or Disable App Launch Tracking in Windows 10</t>
  </si>
  <si>
    <t>How to Turn On or Off App Launch Tracking in Windows 10</t>
  </si>
  <si>
    <t>How to Change App Mode to Light or Dark Theme in Windows 10</t>
  </si>
  <si>
    <t>How to Add App Mode to Context Menu to Toggle Light or Dark Theme in Windows 10</t>
  </si>
  <si>
    <t>How to Turn On or Off App Notifications on Lock Screen in Windows 10</t>
  </si>
  <si>
    <t>How to Turn On or Off Notifications from Apps and Senders in Windows 10</t>
  </si>
  <si>
    <t>How to View App Permissions in Windows 10</t>
  </si>
  <si>
    <t>How to Choose Where Apps can be Installed from in Windows 10</t>
  </si>
  <si>
    <t>How to Reset an App in Windows 10</t>
  </si>
  <si>
    <t>How to Reset an App on Windows 10 Mobile Phone</t>
  </si>
  <si>
    <t>How to See if Process is Running as Administrator (elevated) in Windows 10</t>
  </si>
  <si>
    <t>How to Open and Change Settings for Apps in Windows 10</t>
  </si>
  <si>
    <t>How to Turn On or Off Automatically Installing Suggested Apps in Windows 10</t>
  </si>
  <si>
    <t>How to Turn On or Off App Suggestions in Share flyout in Windows 10</t>
  </si>
  <si>
    <t>How to Enable or Disable App Suggestions on Start in Windows 10</t>
  </si>
  <si>
    <t>How to Turn On or Off App Suggestions on Start in Windows 10</t>
  </si>
  <si>
    <t>How to Turn On or Off Share Apps Across Devices in Windows 10</t>
  </si>
  <si>
    <t>How to Turn On or Off Share Apps Across Devices on Windows 10 Mobile Phone</t>
  </si>
  <si>
    <t>How to Turn On or Off Sync Apps Between Windows 10 Devices using Bluetooth</t>
  </si>
  <si>
    <t>How to Check for App Updates in the Store in Windows 10</t>
  </si>
  <si>
    <t>How to Use AppLocker to Allow or Block DLL Files from Running in Windows 10</t>
  </si>
  <si>
    <t>How to Use AppLocker to Allow or Block Executable Files from Running in Windows 10</t>
  </si>
  <si>
    <t>How to Use AppLocker to Allow or Block Script Files from Running in Windows 10</t>
  </si>
  <si>
    <t>How to Use AppLocker to Allow or Block Windows Installer Files from Running in Windows 10</t>
  </si>
  <si>
    <t>How to Use AppLocker to Block Running Microsoft Store Apps in Windows 10</t>
  </si>
  <si>
    <t>How to Clear AppLocker Policy in Windows 10</t>
  </si>
  <si>
    <t>How to Export and Import AppLocker Policy for Rules in Windows 10</t>
  </si>
  <si>
    <t>How to Delete an AppLocker Rule in Windows 10</t>
  </si>
  <si>
    <t>How to Apply a Folder's View to All Folders of Same Template Type in Windows 10</t>
  </si>
  <si>
    <t xml:space="preserve">How to Check for App Updates in Microsoft Store app in Windows 10
</t>
  </si>
  <si>
    <t>How to Check for App Updates in the Store in Windows 10 Mobile Phone</t>
  </si>
  <si>
    <t>How to Choose Default Apps to Open Files with in Windows 10</t>
  </si>
  <si>
    <t>How to Display Apps in Full Screen View in Windows 10</t>
  </si>
  <si>
    <t>How to Turn On or Off Apps for Websites in Windows 10</t>
  </si>
  <si>
    <t>How to Install Your Apps from My Library in the Store in Windows 10</t>
  </si>
  <si>
    <t>How to Join or Leave Windows App Preview Program for Apps in Windows 10</t>
  </si>
  <si>
    <t>List of Keyboard Shortcuts for Apps in Windows 10</t>
  </si>
  <si>
    <t>How to Turn On or Off Let Apps Access and Send Email in Windows 10</t>
  </si>
  <si>
    <t>How to Move Apps to another Drive in Windows 10</t>
  </si>
  <si>
    <t>How to 'Pin to taskbar' and 'Unpin from taskbar" Apps in Windows 10</t>
  </si>
  <si>
    <t>How to Reinstall and Re-register All Built-in Windows Apps in Windows 10</t>
  </si>
  <si>
    <t>How to Run Microsoft Store Apps at Startup in Windows 10</t>
  </si>
  <si>
    <t>How to Change Location where New Apps will Install and Save to in Windows 10</t>
  </si>
  <si>
    <t>How to Enable or Disable Changing Apps Save Location in Windows 10</t>
  </si>
  <si>
    <t>How to Set Preferred GPU for Apps in Windows 10</t>
  </si>
  <si>
    <t>How to Switch Between Apps on your Windows 10 Mobile Phone</t>
  </si>
  <si>
    <t>How to Turn On or Off Let Apps Sync with Wireless Devices in Windows 10</t>
  </si>
  <si>
    <t>How to Terminate Microsoft Store Apps in Windows 10</t>
  </si>
  <si>
    <t>How to Use Windows Store Apps Troubleshooter in Windows 10</t>
  </si>
  <si>
    <t>How to Turn On or Off Specific Apps to Share from in Windows 10</t>
  </si>
  <si>
    <t>How to Enable or Disable Uninstall Apps from Start in Windows 8 and Windows 10</t>
  </si>
  <si>
    <t>How to Uninstall Desktop and Windows Apps in Windows 10</t>
  </si>
  <si>
    <t>How to Enable Apps to Use Light or Dark Theme in Windows 10</t>
  </si>
  <si>
    <t>How to Determine if Running 32-bit (x86) or 64-bit (x64) Windows 10</t>
  </si>
  <si>
    <t>Archive Apps - Enable or Disable in Windows 10</t>
  </si>
  <si>
    <t xml:space="preserve">How to Enable or Disable Archive Apps in Windows 10
</t>
  </si>
  <si>
    <t>How to Setup or Remove a Kiosk Account using Assigned Access in Windows 10</t>
  </si>
  <si>
    <t>How Change Assistive Technology Sign-in Settings in Windows 8 and Windows 10</t>
  </si>
  <si>
    <t>How to Add a File Attributes context menu in Windows 10</t>
  </si>
  <si>
    <t>How to Adjust Volume Level of Individual Devices and Apps in Windows 10</t>
  </si>
  <si>
    <t>Audio Left and Right Balance of Sound Devices - Adjust in Windows 10</t>
  </si>
  <si>
    <t xml:space="preserve">How to Adjust Left and Right Audio Balance of Sound Devices in Windows 10
</t>
  </si>
  <si>
    <t>How to Change Default Sound Input Device in Windows 10</t>
  </si>
  <si>
    <t>How to Change Default Audio Playback Device in Windows 10</t>
  </si>
  <si>
    <t>How to Enable or Disable Auto Arrange in Folders in Windows 10</t>
  </si>
  <si>
    <t>How to Change Chkdsk AutoChk Initiation Countdown Time at Boot in Windows 10</t>
  </si>
  <si>
    <t>How to Turn On or Off Autocorrect for Hardware Keyboard in Windows 10</t>
  </si>
  <si>
    <t>How to Turn On or Off AutoEndTasks at Restart, Shut down, or Sign out of Windows 10</t>
  </si>
  <si>
    <t>How to Allow or Block Automatic File Downloads for Apps in Windows 10</t>
  </si>
  <si>
    <t>How to Enable or Disable Automatic Folder Type Discovery in Windows 10</t>
  </si>
  <si>
    <t>How to Change Automatic Maintenance Settings in Windows 10</t>
  </si>
  <si>
    <t>How to Enable or Disable Automatic Maintenance in Windows 10</t>
  </si>
  <si>
    <t>How to Manually Start or Stop Automatic Maintenance in Windows 10</t>
  </si>
  <si>
    <t>How to Prevent Windows 10 from Deleting Thumbnail Cache</t>
  </si>
  <si>
    <t>How to View All Automatic Maintenance Tasks in Windows 10</t>
  </si>
  <si>
    <t>How to Specify Automatic Maintenance Time to Run in Windows 10</t>
  </si>
  <si>
    <t>How to Enable or Disable Automatic Maintenance to Wake Up Computer in Windows 10</t>
  </si>
  <si>
    <t>How to Enable or Disable Automatic Repair in Windows 10</t>
  </si>
  <si>
    <t>How to Turn On or Off Automatic Download and Install of App Updates by Store in Windows 10</t>
  </si>
  <si>
    <t>How to Enable or Disable Automatic Updates for Windows Update in Windows 10</t>
  </si>
  <si>
    <t>How to Turn On or Off Automatically Free Up Space in Windows 10</t>
  </si>
  <si>
    <t>How to Enable or Disable Automatic Mounting of New Disks and Drives in Windows</t>
  </si>
  <si>
    <t>How to Add AutoPlay to Context Menu of Drives in Windows 10</t>
  </si>
  <si>
    <t>How to Enable or Disable AutoPlay for All Drives in Windows</t>
  </si>
  <si>
    <t>How to Enable or Disable AutoPlay for Non-volume Devices in Windows</t>
  </si>
  <si>
    <t>How to Backup and Restore AutoPlay Settings in Windows 10</t>
  </si>
  <si>
    <t>How to Reset AutoPlay Settings to Default in Windows 10</t>
  </si>
  <si>
    <t>How to Turn On or Off AutoPlay in Windows 10</t>
  </si>
  <si>
    <t>How to Enable or Disable AutoSuggest in Explorer address bar and Run dialog in Windows</t>
  </si>
  <si>
    <t>How to Add AV1 Codec Support to Windows 10</t>
  </si>
  <si>
    <t>How to Create a Show Available Networks shortcut in Windows 10</t>
  </si>
  <si>
    <t>How to disconnect a Windows 10 PC from Azure AD and use a local or Microsoft account instead</t>
  </si>
  <si>
    <t>How to join a Windows 10 PC to Azure Active Directory</t>
  </si>
  <si>
    <t>B</t>
  </si>
  <si>
    <t>How to Turn On or Off Background Apps in Windows 10</t>
  </si>
  <si>
    <t>How to Restrict Background Data Usage for Wi-Fi and Ethernet in Windows 10</t>
  </si>
  <si>
    <t>How to Add or Remove a Windows Backup and Restore context menu  in Windows 10</t>
  </si>
  <si>
    <t>How to Change Settings for Windows Backup in Windows 10</t>
  </si>
  <si>
    <t>How to Create a Windows Backup in Windows 10</t>
  </si>
  <si>
    <t>How to Enable or Disable User Files Backup in Windows Backup in Windows 10</t>
  </si>
  <si>
    <t>How to Manage Windows Backup Disk Space in Windows 10</t>
  </si>
  <si>
    <t>How to Reset Windows Backup to Default in Windows 10</t>
  </si>
  <si>
    <t>How to Restore Files from Windows Backup in Windows 10</t>
  </si>
  <si>
    <t>How to Turn On or Off Windows Backup Schedule in Window 10</t>
  </si>
  <si>
    <t>How to Set Up Windows Backup in Windows 10</t>
  </si>
  <si>
    <t>How to Create and Manage Backups for Windows 10 Mobile Phones</t>
  </si>
  <si>
    <t>How to Enable or Disable Windows Subsystem for Linux (Bash on Ubuntu) on Windows 10</t>
  </si>
  <si>
    <t>How to Create a Bash on Ubuntu on Windows 10 shortcut</t>
  </si>
  <si>
    <t>How to Add 'Open Bash window here' context menu in Windows 10</t>
  </si>
  <si>
    <t>How to Add or Remove Open with Context Menu to BAT files in Windows 10</t>
  </si>
  <si>
    <t>How to Add Windows Batch File to New Context Menu in Windows 10</t>
  </si>
  <si>
    <t>How to Change Low and Critical Battery Notification, Level, and Action Settings in Windows</t>
  </si>
  <si>
    <t>How to Generate Battery Energy Estimation Report in Windows 10</t>
  </si>
  <si>
    <t>How to Enable or Disable Battery Life Estimated Time Remaining in Windows 10</t>
  </si>
  <si>
    <t>How to Optimize Battery Life on Windows 10 PC</t>
  </si>
  <si>
    <t>How to Optimize Battery Life when Watching Movies and Videos in Windows 10</t>
  </si>
  <si>
    <t>How to Use Old or New Battery Power Indicator in Windows 10</t>
  </si>
  <si>
    <t>How to Create a Battery Saver Shortcut in Windows 10</t>
  </si>
  <si>
    <t>How to Turn On or Off Battery Saver in Windows 10</t>
  </si>
  <si>
    <t>How to Manage Battery Usage by App in Windows 10</t>
  </si>
  <si>
    <t>How to Generate Report of Battery Usage in Windows 10</t>
  </si>
  <si>
    <t>BCD (Boot Configuration Data) Store - Backup and Restore in Windows</t>
  </si>
  <si>
    <t xml:space="preserve">How to Backup and Restore Boot Configuration Data (BCD) Store in Windows
</t>
  </si>
  <si>
    <t>How to Search with Bing from Notepad in Windows 10</t>
  </si>
  <si>
    <t xml:space="preserve">How to Use Bing Wallpaper app to Change Windows 10 Desktop Background
</t>
  </si>
  <si>
    <t>Bing Web Search Results - Turn On or Off in Windows 10</t>
  </si>
  <si>
    <t xml:space="preserve">How to Turn On or Off Search online and include web results from Bing in Windows 10
</t>
  </si>
  <si>
    <t>How to Enable or Disable Domain Users to Sign in to Windows 10 using Biometrics</t>
  </si>
  <si>
    <t>How to Enable or Disable Windows Hello Biometrics in Windows 10</t>
  </si>
  <si>
    <t>How to Enable or Disable Users to Sign in to Windows 10 using Biometrics</t>
  </si>
  <si>
    <t>How to Check BIOS or UEFI Firmware Version in Windows 10</t>
  </si>
  <si>
    <t>How to See Last BIOS Boot Time in Windows 10</t>
  </si>
  <si>
    <t>How to Check if Windows 10 is using UEFI or Legacy BIOS</t>
  </si>
  <si>
    <t>How to Add 'Lock Drive' to Context Menu of BitLocker Encrypted Drives in Windows 10</t>
  </si>
  <si>
    <t>How to Add or Remove Change BitLocker Password Context Menu in Windows 10</t>
  </si>
  <si>
    <t>How to Add or Remove Change BitLocker PIN Context Menu in Windows 10</t>
  </si>
  <si>
    <t>How to Add or Remove 'Manage BitLocker' Context Menu from Drives in Windows</t>
  </si>
  <si>
    <t>How to Add or Remove Resume BitLocker Protection Context Menu in Windows 10</t>
  </si>
  <si>
    <t>How to Add or Remove 'Turn off BitLocker' Context Menu from Drives in Windows</t>
  </si>
  <si>
    <t>How to Add or Remove 'Turn on BitLocker' Context Menu from Drives in Windows 10</t>
  </si>
  <si>
    <t>How to Add or Remove Unlock Drive Context Menu in Windows</t>
  </si>
  <si>
    <t>How to Add 'Suspend BitLocker protection' to Context Menu of Drives in Windows</t>
  </si>
  <si>
    <t>How to Turn On or Off Auto-unlock for BitLocker Drive in Windows 10</t>
  </si>
  <si>
    <t>How to Create BitLocker Encrypted Container File with a VHD or VHDX File in Windows</t>
  </si>
  <si>
    <t>Allow or Deny Write Access to Fixed Data Drives not Protected by BitLocker in Windows</t>
  </si>
  <si>
    <t>Allow or Deny Write Access to Removable Drives not Protected by BitLocker in Windows</t>
  </si>
  <si>
    <t>How to Create a BitLocker Drive Encryption Shortcut in Windows 10</t>
  </si>
  <si>
    <t>How to Check Status of BitLocker Drive Encryption for Drive in Windows 10</t>
  </si>
  <si>
    <t>How to Lock BitLocker Encrypted Drive in Windows</t>
  </si>
  <si>
    <t>How to Set Default BitLocker Encryption Method and Cipher Strength in Windows 10</t>
  </si>
  <si>
    <t>How to Enable or Disable Enhanced PINs for BitLocker Startup in Windows 10</t>
  </si>
  <si>
    <t>How to Change BitLocker Password in Windows 10</t>
  </si>
  <si>
    <t>How to Enable or Disable Standard Users from Changing BitLocker PIN or Password in Windows 10</t>
  </si>
  <si>
    <t>How to Suspend or Resume BitLocker Protection for Drive in Windows 10</t>
  </si>
  <si>
    <t>How to Back up BitLocker Recovery Key for Drive in Windows 10</t>
  </si>
  <si>
    <t>How to Find BitLocker Recovery Key in Windows 10</t>
  </si>
  <si>
    <t>How to Delete BitLocker Recovery Key from OneDrive for Microsoft Account in Windows 10</t>
  </si>
  <si>
    <t>How to Use BitLocker Repair Tool to Recover Encrypted Drive in Windows</t>
  </si>
  <si>
    <t>How to Specify Minimum PIN Length for BitLocker Startup in Windows 10</t>
  </si>
  <si>
    <t>How to Copy Startup Key of OS Drive Encrypted by BitLocker in Windows</t>
  </si>
  <si>
    <t>How to Change BitLocker Startup PIN in Windows 10</t>
  </si>
  <si>
    <t>How to Turn On or Off BitLocker for Fixed Data Drives in Windows 10</t>
  </si>
  <si>
    <t>How to Turn On or Off BitLocker for Operating System Drive in Windows 10</t>
  </si>
  <si>
    <t>How to Turn On or Off BitLocker for Removable Data Drives in Windows 10</t>
  </si>
  <si>
    <t>How to Unlock a Fixed or Removable BitLocker Drive in Windows</t>
  </si>
  <si>
    <t>How to Unlock an OS Drive Encrypted by BitLocker in Windows 10</t>
  </si>
  <si>
    <t>How to Disable Downloaded Files from being Blocked in Windows</t>
  </si>
  <si>
    <t>Change or Remove Double Blue Arrows Icon on Compressed Files and Folders in Windows 10</t>
  </si>
  <si>
    <t>How to Turn On or Off Night Light in Windows 10</t>
  </si>
  <si>
    <t xml:space="preserve">How to Enable or Disable Bluetooth Absolute Volume in Windows 10
</t>
  </si>
  <si>
    <t>How to Add or Remove a Bluetooth context menu in Windows 10</t>
  </si>
  <si>
    <t>How to Unpair a Bluetooth Device on Windows 10 Mobile Phone</t>
  </si>
  <si>
    <t>How to Unpair a Bluetooth Device on Windows 10 PC</t>
  </si>
  <si>
    <t>How to Check Battery Level of Bluetooth Devices in Windows 10</t>
  </si>
  <si>
    <t>How to Turn On or Off Bluetooth Notification Area Icon in Windows 10</t>
  </si>
  <si>
    <t>How to Pair Windows 10 Mobile Phone with Windows 10 PC using Bluetooth</t>
  </si>
  <si>
    <t>How to Turn On or Off Streamlined Pairing to Bluetooth Peripherals in Windows 10</t>
  </si>
  <si>
    <t>How to Turn On or Off Bluetooth Wireless Communication in Windows 10</t>
  </si>
  <si>
    <t>How to Turn On or Off Bluetooth Wireless Communication in Windows 10 Mobile</t>
  </si>
  <si>
    <t>How to Find Bluetooth Version in Windows</t>
  </si>
  <si>
    <t>How to Enable or Disable Acrylic Blur Effect on Sign-in Screen Background in Windows 10</t>
  </si>
  <si>
    <t>How to Check if Last Boot was from Fast Startup, Full Shutdown, or Hibernate</t>
  </si>
  <si>
    <t>Boot Configuration Data (BCD) Store - Backup and Restore in Windows</t>
  </si>
  <si>
    <t>How to Boot from a USB Drive in Windows 10</t>
  </si>
  <si>
    <t>How to Enable or Disable the Boot Log in Windows</t>
  </si>
  <si>
    <t>How to Add Safe Mode to Boot Options in Windows 10</t>
  </si>
  <si>
    <t xml:space="preserve">How to Change Display Order of Boot Loader Entries on Boot Options Menu at Startup in Windows
</t>
  </si>
  <si>
    <t>How to Change Operating System Name at Startup in Windows 10</t>
  </si>
  <si>
    <t>How to Change Time to Display List of Operating Systems at Startup in Windows 10</t>
  </si>
  <si>
    <t>How to Choose a Default Operating System to Run at Startup in Windows 10</t>
  </si>
  <si>
    <t>How to Delete Boot Loader Entry on Boot Menu at Startup in Windows</t>
  </si>
  <si>
    <t>How to Add Briefcase to New Context Menu in Windows 10</t>
  </si>
  <si>
    <t>How to Adjust Screen Brightness in Windows 10</t>
  </si>
  <si>
    <t>How to Enable or Disable BSOD Automatic Restart in Windows 10</t>
  </si>
  <si>
    <t>How to Enable or Disable BSOD Crash on Ctrl+Scroll Lock in Hyper-V Virtual Machine</t>
  </si>
  <si>
    <t>How to Enable or Disable BSOD Crash on Ctrl+Scroll Lock in Windows</t>
  </si>
  <si>
    <t>BSOD Memory Dumps - Enable or Disable Automatic Deletion on Low Disk Space in Windows 10</t>
  </si>
  <si>
    <t xml:space="preserve">How to Enable or Disable Automatic Deletion of Memory Dumps on Low Disk Space in Windows 10
</t>
  </si>
  <si>
    <t>How to Configure Windows 10 to Create Dump Files on BSOD</t>
  </si>
  <si>
    <t>How to Run Blue Screen Error (BSOD) Troubleshooter in Windows 10</t>
  </si>
  <si>
    <t>How to See what Language, Edition, Build, and Architecture of Windows 10 for a ISO file</t>
  </si>
  <si>
    <t>How to Find Windows 10 Build Number</t>
  </si>
  <si>
    <t>How to Find OS Build Number of Windows 10 Mobile Phone</t>
  </si>
  <si>
    <t>How to Add or Remove 'Burn disc image' Context Menu in Windows 10</t>
  </si>
  <si>
    <t>How to Burn Disc Image from ISO or IMG file in Windows 10</t>
  </si>
  <si>
    <t>How to Change Button Face Color in Windows 10</t>
  </si>
  <si>
    <t>C</t>
  </si>
  <si>
    <t>How to Add or Remove Install CAB Context Menu in Windows 10</t>
  </si>
  <si>
    <t>How to Install a CAB File in Windows 10</t>
  </si>
  <si>
    <t>How to Turn On or Off Always on Top mode for Calculator app in Windows 10</t>
  </si>
  <si>
    <t>How to Hide or Show Calendar Agenda in Clock on Taskbar in Windows 10</t>
  </si>
  <si>
    <t>How to Change Accent Color of Mail and Calendar app in Windows 10</t>
  </si>
  <si>
    <t>How to Change Background Picture of Mail and Calendar app in Windows 10</t>
  </si>
  <si>
    <t>How to Change to a Light or Dark Theme for Mail and Calendar app in Windows 10</t>
  </si>
  <si>
    <t>How to Enable or Disable New Tray Clock and Calendar Experience in Windows 10</t>
  </si>
  <si>
    <t>How to Enable or Disable Alternate Calendars for Calendar app in Windows 10</t>
  </si>
  <si>
    <t>How to Change First Day of Week in Calendar app in Windows 10</t>
  </si>
  <si>
    <t>How to Specify Days in Work Week for Calendar in Windows 10</t>
  </si>
  <si>
    <t>How to Change View in Calendar for Windows 10</t>
  </si>
  <si>
    <t>How to Turn On or Off Week Numbers for Calendar app in Windows 10</t>
  </si>
  <si>
    <t>How to Allow or Deny Apps Access to Calendar in Windows 10</t>
  </si>
  <si>
    <t>How to Create New Event in Calendar app in Windows 10</t>
  </si>
  <si>
    <t>How to Calibrate Display Color in Windows 10</t>
  </si>
  <si>
    <t>How to Calibrate Display for HDR Video in Windows 10</t>
  </si>
  <si>
    <t>How to Allow or Deny OS and Apps Access to Call History in Windows 10</t>
  </si>
  <si>
    <t>How to Allow or Deny OS and Apps Access to Camera in Windows 10</t>
  </si>
  <si>
    <t>How to Backup and Restore Camera app Settings in Windows 10</t>
  </si>
  <si>
    <t>How to Disable Integrated Camera or Webcam in Windows</t>
  </si>
  <si>
    <t>Camera Roll Folder - Change or Restore Default Location in Windows 10</t>
  </si>
  <si>
    <t xml:space="preserve">How to Change or Restore Default Location of Camera Roll Folder in Windows 10
</t>
  </si>
  <si>
    <t>How to Add or Remove Camera Roll Library in Windows 10</t>
  </si>
  <si>
    <t>How to Enable or Disable the Caps Lock Key in Windows 10</t>
  </si>
  <si>
    <t>How to Change Size of Caption Buttons in Windows 10</t>
  </si>
  <si>
    <t>How to Move Location of Game DVR Captures Folder in Windows 10</t>
  </si>
  <si>
    <t>How to Restore Default Location of Game DVR Captures Folder in Windows 10</t>
  </si>
  <si>
    <t>How to Cascade All Open Windows in Windows 10</t>
  </si>
  <si>
    <t>How to Enable or Disable Case Sensitive Attribute for Folders in Windows 10</t>
  </si>
  <si>
    <t>How to Add or Remove Per-directory Case Sensitivity Attribute Context Menu in Windows 10</t>
  </si>
  <si>
    <t>How to Cast Media to Device from Microsoft Edge in Windows 10</t>
  </si>
  <si>
    <t>How to Add or Remove Cast to Device context menu in Windows 10</t>
  </si>
  <si>
    <t>How to Add or Remove 'Catalyst Control Center' from Desktop Context Menu in Windows</t>
  </si>
  <si>
    <t>How to Change When to Use Cellular Instead of Wi-Fi Network in Windows 10</t>
  </si>
  <si>
    <t>How to Allow or Deny Let Apps Use Cellular Data in Windows 10</t>
  </si>
  <si>
    <t>Cellular Data Limit - Set in Windows 10</t>
  </si>
  <si>
    <t xml:space="preserve">How to Set Data Limit for Cellular, Wi-Fi, and Ethernet Networks in Windows 10
</t>
  </si>
  <si>
    <t xml:space="preserve">How to Connect to and Disconnect from a Cellular Data Network in Windows 10
</t>
  </si>
  <si>
    <t>How to Set Wi-Fi and Cellular Wireless Network as Metered or Non-Metered Connection in Windows 10</t>
  </si>
  <si>
    <t>How to Change SIM PIN for Cellular Data Network Connection in Windows 10</t>
  </si>
  <si>
    <t xml:space="preserve">How to Remove SIM PIN for Cellular Data Network Connection in Windows 10
</t>
  </si>
  <si>
    <t xml:space="preserve">How to Set Up and Use SIM PIN for Cellular Data Network Connection in Windows 10
</t>
  </si>
  <si>
    <t>How to Unblock SIM PIN for Cellular Data Network Connection in Windows 10</t>
  </si>
  <si>
    <t>How to Enable or Disable Cellular Data Roaming in Windows 10</t>
  </si>
  <si>
    <t>How to Hide or Show 'Choose apps that can use your cellular data' link in Windows 10</t>
  </si>
  <si>
    <t>How to Turn On or Off Cellular Communication in Windows 10</t>
  </si>
  <si>
    <t xml:space="preserve">How to Add Change Owner to Context Menu in Windows 10
</t>
  </si>
  <si>
    <t>How to Open and Use Character Map in Windows</t>
  </si>
  <si>
    <t>How to Create a Charms Bar Shortcut in Windows 10</t>
  </si>
  <si>
    <t>How to Open Charms in Windows 10</t>
  </si>
  <si>
    <t>How to Add Item check boxes to Context Menu in Windows 10</t>
  </si>
  <si>
    <t>How to Turn On or Off Use Check Boxes to Select Items in Windows 10</t>
  </si>
  <si>
    <t>How to Create a Check for updates in Windows Update shortcut in Windows 10</t>
  </si>
  <si>
    <t>How to Add or Remove a Child Account for Your Microsoft Family in Windows 10</t>
  </si>
  <si>
    <t>How to Read Event Viewer Log for Chkdsk (Check Disk) in Windows 10</t>
  </si>
  <si>
    <t>How to Check a Drive for Errors in Windows 10</t>
  </si>
  <si>
    <t>How to Cancel a Scheduled Chkdsk at Boot in Windows 10</t>
  </si>
  <si>
    <t>How to Add or Remove 'Choose Power Plan' context menu in Windows 10</t>
  </si>
  <si>
    <t>Chrome Address Bar - Always Show Full URLs</t>
  </si>
  <si>
    <t xml:space="preserve">How to Always Show Full URLs in Address Bar of Google Chrome
</t>
  </si>
  <si>
    <t>How to Allow or Block Sites to Play Sound in Google Chrome in Windows</t>
  </si>
  <si>
    <t>How to Turn On or Off Ask to Save Passwords in Google Chrome for Windows</t>
  </si>
  <si>
    <t>How to Automatically Switch to New Tab in Google Chrome for Windows</t>
  </si>
  <si>
    <t>How to Enable or Disable AV1 Video Codec Support in Google Chrome</t>
  </si>
  <si>
    <t>How to Enable or Disable Google Chrome Background Tab Throttling in Windows</t>
  </si>
  <si>
    <t>How to Delete All Bookmarks in Google Chrome for Windows</t>
  </si>
  <si>
    <t>How to Import or Export Google Chrome Bookmarks as HTML in Windows</t>
  </si>
  <si>
    <t>How to Import Bookmarks from Chrome to Firefox in Windows</t>
  </si>
  <si>
    <t>How to Add or Remove Close Buttons on Inactive Tabs in Google Chrome</t>
  </si>
  <si>
    <t>How to Allow or Block Cookies in Google Chrome in Windows</t>
  </si>
  <si>
    <t>How to Delete Cookies in Google Chrome in Windows</t>
  </si>
  <si>
    <t>How to Create a Desktop Shortcut of Website in Google Chrome</t>
  </si>
  <si>
    <t>How to Change Google Chrome Default Download Folder Location in Windows</t>
  </si>
  <si>
    <t>How to View your Download History in Google Chrome in Windows</t>
  </si>
  <si>
    <t>How to Enable or Disable DNS over HTTPS (DoH) in Google Chrome</t>
  </si>
  <si>
    <t>How to Enable or Disable Emoji Picker Context Menu in Google Chrome in Windows</t>
  </si>
  <si>
    <t>How to Export Saved Passwords in Google Chrome</t>
  </si>
  <si>
    <t>How to Enable or Disable Extensions in Google Chrome</t>
  </si>
  <si>
    <t>How to Enable or Disable Extensions in Incognito Mode in Google Chrome</t>
  </si>
  <si>
    <t>How to Install Extensions in Google Chrome</t>
  </si>
  <si>
    <t xml:space="preserve">How to Enable or Disable Extensions Toolbar Menu in Google Chrome
</t>
  </si>
  <si>
    <t>How to Uninstall Extensions in Google Chrome</t>
  </si>
  <si>
    <t>How to Enable or Disable Fast Tab/Window Close in Google Chrome in Windows</t>
  </si>
  <si>
    <t>How to Enable or Disable Global Media Controls in Google Chrome</t>
  </si>
  <si>
    <t>How to Enable or Disable Always Force Guest Mode in Google Chrome</t>
  </si>
  <si>
    <t>How to Open and Close Guest Mode window in Google Chrome</t>
  </si>
  <si>
    <t>How to Create Google Chrome Guest Mode Shortcut in Windows</t>
  </si>
  <si>
    <t>How to Hide or Show Home Button in Google Chrome for Windows</t>
  </si>
  <si>
    <t>How to Change Homepage in Google Chrome for Windows</t>
  </si>
  <si>
    <t>How to Import Bookmarks from Firefox to Chrome in Windows</t>
  </si>
  <si>
    <t>How to Import Bookmarks from Chrome to Microsoft Edge in Windows 10</t>
  </si>
  <si>
    <t>How to Import Favorites from Internet Explorer to Chrome in Windows 10</t>
  </si>
  <si>
    <t>How to Import Favorites from Microsoft Edge to Chrome in Windows 10</t>
  </si>
  <si>
    <t>How to Enable or Disable Incognito Mode in Google Chrome in Windows</t>
  </si>
  <si>
    <t>How to Create Google Chrome Incognito Mode Shortcut in Windows</t>
  </si>
  <si>
    <t>How to Manage Audio Focus Across Tabs in Google Chrome in Windows</t>
  </si>
  <si>
    <t>How to Manage Saved Passwords in Google Chrome in Windows</t>
  </si>
  <si>
    <t>How to Enable Material Design UI Layout for Top of Google Chrome in Windows</t>
  </si>
  <si>
    <t>How to Enable or Disable Native Notifications for Google Chrome in Windows 10</t>
  </si>
  <si>
    <t>How to Change New Tab Button Position in Google Chrome</t>
  </si>
  <si>
    <t>How to Enable or Disable Changing New Tab Page Background in Google Chrome in Windows</t>
  </si>
  <si>
    <t>Enable or Disable Color and Theme for New Tab Page Customize Menu in Google Chrome</t>
  </si>
  <si>
    <t>How to Enable or Disable New Tab Page Customization Menu version 2 in Google Chrome</t>
  </si>
  <si>
    <t>How to Enable Real Search Box in New Tab Page in Google Chrome</t>
  </si>
  <si>
    <t>How to Enable or Disable New Tab Page Material Design UI in Google Chrome</t>
  </si>
  <si>
    <t>How to Hide or Show Shortcuts on New Tab Page in Google Chrome</t>
  </si>
  <si>
    <t>How to Turn On or Off Google Chrome Page Prediction in Windows</t>
  </si>
  <si>
    <t xml:space="preserve">How to Generate QR Code for Page URL in Google Chrome
</t>
  </si>
  <si>
    <t xml:space="preserve">How to Enable or Disable QR Code Generator in Google Chrome
</t>
  </si>
  <si>
    <t>How to Enable Reader Mode to Distill page in Google Chrome</t>
  </si>
  <si>
    <t>How to Enable or Disable Rich Entity Search Suggestions in Google Chrome</t>
  </si>
  <si>
    <t>How to Reset Google Chrome to Default in Windows</t>
  </si>
  <si>
    <t>How to Enable or Disable Saving Passwords in Google Chrome in Windows</t>
  </si>
  <si>
    <t>Hide or Show Scheme and WWW Subdomains of URLs in Address Bar of Google Chrome</t>
  </si>
  <si>
    <t>How to Change Default Search Engine in Google Chrome in Windows</t>
  </si>
  <si>
    <t>How to Add or Remove Security Indicator Text for HTTPS Pages in Google Chrome</t>
  </si>
  <si>
    <t>How to Enable or Disable Single Tab Mode in Google Chrome</t>
  </si>
  <si>
    <t>How to Enable or Disable Smooth Scrolling in Google Chrome in Windows</t>
  </si>
  <si>
    <t>How to Change Startup Page in Google Chrome for Windows</t>
  </si>
  <si>
    <t>How to Enable or Disable Tab Audio Muting in Google Chrome in Windows</t>
  </si>
  <si>
    <t>How to Enable or Disable Tab Freezing in Google Chrome</t>
  </si>
  <si>
    <t>How to Enable or Disable Tab Groups in Google Chrome</t>
  </si>
  <si>
    <t>How to Enable or Disable Tab Hover Cards and Tab Hover Card Images in Google Chrome</t>
  </si>
  <si>
    <t>How to Change Theme in Google Chrome</t>
  </si>
  <si>
    <t>How to Enable or Disable Chrome.exe Volume Control and Hardware Media Key Handling in Google Chrome</t>
  </si>
  <si>
    <t>How to Allow or Block Website Notifications in Google Chrome in Windows</t>
  </si>
  <si>
    <t>How to Use Cipher Command to Overwrite Deleted Data in Windows</t>
  </si>
  <si>
    <t>How to Perform a Clean Boot in Windows 10 to Troubleshoot Software Conflicts</t>
  </si>
  <si>
    <t>How to Erase a Disk using Diskpart Clean Command in Windows 10</t>
  </si>
  <si>
    <t>How to clean install latest Fast Ring Insider build in supported way</t>
  </si>
  <si>
    <t>How to Clean Install Windows 10</t>
  </si>
  <si>
    <t>How to Directly Clean Install Windows 10 without having to Upgrade First</t>
  </si>
  <si>
    <t>How to Clean Install Windows 10 without any External Installation Media</t>
  </si>
  <si>
    <t>How to clean install latest Windows Insider Fast Ring build if traditional clean install fails</t>
  </si>
  <si>
    <t>How to Add Cleanup to Context Menu of Drives in Windows 10</t>
  </si>
  <si>
    <t>How to Create a 'Clear Clipboard' Shortcut in Windows 10</t>
  </si>
  <si>
    <t>How to Turn On or Off ClearType in Windows 10</t>
  </si>
  <si>
    <t>How to Fix 'Click here to enter your most recent credential' in Windows 8 and Windows 10</t>
  </si>
  <si>
    <t>How to Turn On or Off Mouse ClickLock in Windows</t>
  </si>
  <si>
    <t>How to Clear Clipboard Data in Windows 10</t>
  </si>
  <si>
    <t>How to Add and Remove Turn On or Off Clipboard History Context Menu in Windows 10</t>
  </si>
  <si>
    <t>How to Enable or Disable Clipboard History in Windows 10</t>
  </si>
  <si>
    <t>How to Pin or Unpin Items in Clipboard History in Windows 10</t>
  </si>
  <si>
    <t>How to Turn On or Off Clipboard History in Windows 10</t>
  </si>
  <si>
    <t>How to Enable or Disable Clipboard Sync Across Devices in Windows 10</t>
  </si>
  <si>
    <t>How to Turn On or Off Clipboard Sync Across Devices in Windows 10</t>
  </si>
  <si>
    <t>How to Change the Time in Windows 10</t>
  </si>
  <si>
    <t>How to Turn On or Off Adjust for Daylight Saving Time Automatically in Windows 10</t>
  </si>
  <si>
    <t>How to Change Lock Screen Clock to 12 hour or 24 hour Format in Windows 10</t>
  </si>
  <si>
    <t>How to Change Taskbar Clock to 12 hour or 24 hour Format in Windows 10</t>
  </si>
  <si>
    <t>How to Hide or Show Seconds on Taskbar Clock in Windows 10</t>
  </si>
  <si>
    <t>How to Synchronize Clock with an Internet Timer Server in Windows 10</t>
  </si>
  <si>
    <t>How to Change Default Action of Closing Lid in Windows 10</t>
  </si>
  <si>
    <t>How to Close Open App or Window in Windows 10</t>
  </si>
  <si>
    <t>How to Change Closed Caption Settings in Windows 10</t>
  </si>
  <si>
    <t>How to Enable or Disable Show Cloud Content in Search Results in Windows 10</t>
  </si>
  <si>
    <t>Complete List of Windows 10 CLSID Key (GUID) Shortcuts</t>
  </si>
  <si>
    <t xml:space="preserve">How to Add Color and Appearance to Control Panel in Windows
</t>
  </si>
  <si>
    <t>How to Allow or Prevent Changing Color and Appearance in Windows 10</t>
  </si>
  <si>
    <t>How to Create a 'Color and Appearance' Shortcut in Windows 10</t>
  </si>
  <si>
    <t>How to Enable or Disable Color Filters Win+Ctrl+C Hotkey in Windows 10</t>
  </si>
  <si>
    <t>How to Turn On or Off Color Filters to the Screen in Windows 10</t>
  </si>
  <si>
    <t>How to Change Color of Inactive Title Bar in Windows 10</t>
  </si>
  <si>
    <t>Turn On or Off Show Color on Start, Taskbar, and Action Center in Windows 10</t>
  </si>
  <si>
    <t>How to Turn On or Off Show Color Only On Taskbar in Windows 10</t>
  </si>
  <si>
    <t>How to Size Width of All Columns to Fit in Folder in Windows 10</t>
  </si>
  <si>
    <t>How to Open a Command Prompt at Boot in Windows 10</t>
  </si>
  <si>
    <t>How to Customize Command Prompt Colors in Windows</t>
  </si>
  <si>
    <t>How to Open an Elevated Command Prompt in Windows 10</t>
  </si>
  <si>
    <t>How to Enable or Disable Command Prompt in Windows 7, Windows 8, and Windows 10</t>
  </si>
  <si>
    <t>How to Change Command Prompt Font and Font Size in Windows</t>
  </si>
  <si>
    <t>Enable or Disable Legacy Console for Command Prompt and PowerShell in Windows 10</t>
  </si>
  <si>
    <t>How to Open a Command Prompt in Windows 10</t>
  </si>
  <si>
    <t>Command Prompt - Open Command window here - add to context menu in Windows 10</t>
  </si>
  <si>
    <t xml:space="preserve">How to Add 'Open command window here' context menu in Windows 10
</t>
  </si>
  <si>
    <t>Command Prompt Open Here Context Menu - Add or Remove in Windows 10</t>
  </si>
  <si>
    <t xml:space="preserve">How to Add or Remove Command Prompt Open Here Context Menu in Windows 10
</t>
  </si>
  <si>
    <t xml:space="preserve">Command Prompt - Open window here as administrator - Add in Windows 10 </t>
  </si>
  <si>
    <t>How to Add 'Open command window here as administrator' context menu in Windows 10</t>
  </si>
  <si>
    <t>Show Command Prompt or Windows PowerShell on Win+X menu in Windows 10</t>
  </si>
  <si>
    <t>How to Restore Command Prompt Default Personalization Settings in Windows</t>
  </si>
  <si>
    <t>Command Prompt - Search for Text with Find Dialog Box in Windows 10</t>
  </si>
  <si>
    <t xml:space="preserve">How to Search for Text in Command Prompt and PowerShell with Find Dialog Box in Windows 10
</t>
  </si>
  <si>
    <t>How to Change Command Prompt Screen Buffer Size in Windows</t>
  </si>
  <si>
    <t>How to Change Command Prompt Transparency Level in Windows 10</t>
  </si>
  <si>
    <t>How to Turn On or Off Wrap Text Output on Resize of Command Prompt in Windows</t>
  </si>
  <si>
    <t>How to Customize Command Prompt Window Position in Windows</t>
  </si>
  <si>
    <t>How to Change Command Prompt Default Window Size in Windows</t>
  </si>
  <si>
    <t>How to Add or Remove Back Button in Common Dialog Box in Windows</t>
  </si>
  <si>
    <t>How to Enable or Disable Dropdown List of Recent Files in Common Dialog Box in Windows</t>
  </si>
  <si>
    <t>How to Change Places Bar Items in Common Dialog Box in Windows</t>
  </si>
  <si>
    <t>How to Enable or Disable Places Bar in Common Dialog Box in Windows</t>
  </si>
  <si>
    <t>How to Reset Open and Save As Common Item Dialog Boxes to Default in Windows</t>
  </si>
  <si>
    <t>How Compress or Uncompress Windows 10 with Compact OS</t>
  </si>
  <si>
    <t>How to Add Compact OS Context Menu in Windows 10</t>
  </si>
  <si>
    <t>How to Enable or Disable Users to use Companion Device to Sign in to Windows 10</t>
  </si>
  <si>
    <t>Compare Features Between Windows 10 Editions</t>
  </si>
  <si>
    <t>How to Add or Remove Compatibility Tab on Properties Page in Windows</t>
  </si>
  <si>
    <t>How to Analyze Component Store (WinSxS folder) in Windows 10</t>
  </si>
  <si>
    <t>How to Clean Up Component Store (WinSxS folder) in Windows 10</t>
  </si>
  <si>
    <t>How to Compress or Uncompress Files and Folders in Windows 10</t>
  </si>
  <si>
    <t>How to Find and List Compressed Files and Folders in Windows 10</t>
  </si>
  <si>
    <t>Turn On or Off Show Encrypted or Compressed NTFS files in Color in Windows 10</t>
  </si>
  <si>
    <t>How to Rename your PC in Windows 10</t>
  </si>
  <si>
    <t>How to Turn On or Off Let Apps Communicate with Unpaired Devices in Windows 10</t>
  </si>
  <si>
    <t>How to Create a Connect Wireless Display and Audio Devices shortcut in Windows 10</t>
  </si>
  <si>
    <t>How to Connect to a Wireless Display with Miracast in Windows 10</t>
  </si>
  <si>
    <t>How to Connect to a Wireless Display with Miracast on Windows 10 Mobile Phone</t>
  </si>
  <si>
    <t>How to Add 'Console lock display off timeout' to Power Options in Windows 10</t>
  </si>
  <si>
    <t>How to Change 'Console lock display off timeout' in Windows 10</t>
  </si>
  <si>
    <t>How to Enable or Disable Console Mode Sign-in in Windows 10</t>
  </si>
  <si>
    <t>How to Allow or Deny Apps Access to Contacts in Windows 10</t>
  </si>
  <si>
    <t>How to Customize Colors of Console Window in Windows</t>
  </si>
  <si>
    <t>How to Change Cursor Color of Console Window in Windows 10</t>
  </si>
  <si>
    <t>How to Change Cursor Shape of Console Window in Windows 10</t>
  </si>
  <si>
    <t>How to Change Cursor Size for Console Window in Windows</t>
  </si>
  <si>
    <t>How to Change Console Window Font and Font Size in Windows</t>
  </si>
  <si>
    <t>How to Enable or Disable Legacy Console Mode for All Console Windows in Windows 10</t>
  </si>
  <si>
    <t>How to Enable or Disable Line Wrapping Selection in Console Window in Windows 10</t>
  </si>
  <si>
    <t>How to Customize Console Window Position in Windows</t>
  </si>
  <si>
    <t>How to Change Screen Buffer Size of Console Window in Windows</t>
  </si>
  <si>
    <t>How to Enable or Disable Scroll Forward in Console Window in Windows 10</t>
  </si>
  <si>
    <t>How to Change Default Console Window Size in Windows</t>
  </si>
  <si>
    <t>How to Change Foreground and Background Terminal Colors of Console Window in Windows 10</t>
  </si>
  <si>
    <t>How to Change Transparency Level of Console Window in Windows 10</t>
  </si>
  <si>
    <t>How to Turn On or Off Wrap Text Output on Resize of Console Window in Windows</t>
  </si>
  <si>
    <t>Change how many My People Contacts can be Pinned to Taskbar in Windows 10</t>
  </si>
  <si>
    <t>Fix Context Menu Items Missing when more than 15 Files are Selected in Windows</t>
  </si>
  <si>
    <t>How to Open Context Menu for Taskbar Icons in Windows 10</t>
  </si>
  <si>
    <t>How to Fix Slow or Freezing Right Click Context Menu in Windows 7, Windows 8, and Windows 10</t>
  </si>
  <si>
    <t>How to Enable or Disable Wide Context Menus in Windows 10</t>
  </si>
  <si>
    <t>How to Turn On or Off Sync Apps Between Windows 10 Devices</t>
  </si>
  <si>
    <t>How to Turn On or Off Sync Apps Between Devices on Windows 10 Mobile Phone</t>
  </si>
  <si>
    <t>List of Keyboard Shortcuts in Continuum for Windows 10 Mobile Phones</t>
  </si>
  <si>
    <t>How to Add All Tasks (God Mode) to Control Panel in Windows 7, 8, and 10</t>
  </si>
  <si>
    <t xml:space="preserve">How to Add Desktop Background to Control Panel in Windows
</t>
  </si>
  <si>
    <t>How to Add Disk Management to Control Panel in Windows 7, 8, and 10</t>
  </si>
  <si>
    <t xml:space="preserve">How to Add Hyper-V Manager to Control Panel in Windows 10
</t>
  </si>
  <si>
    <t xml:space="preserve">How to Add Local Group Policy Editor to Control Panel in Windows
</t>
  </si>
  <si>
    <t>How to Add Personalization to Control Panel in Windows 10</t>
  </si>
  <si>
    <t xml:space="preserve">How to Add Registry Editor to Control Panel in Windows
</t>
  </si>
  <si>
    <t>How to Add Services to Control Panel in Windows 7, 8, and 10</t>
  </si>
  <si>
    <t xml:space="preserve">How to Add Settings to Control Panel in Windows 10
</t>
  </si>
  <si>
    <t xml:space="preserve">How to Add System Configuration (msconfig) to Control Panel in Windows
</t>
  </si>
  <si>
    <t>Control Panel - Add Windows Security in Windows 10</t>
  </si>
  <si>
    <t>How to Add Windows Security to Control Panel in Windows 10</t>
  </si>
  <si>
    <t>How to Add Windows Update to Control Panel in Windows 10</t>
  </si>
  <si>
    <t>How to Add or Remove Control Panel from This PC in Windows 10</t>
  </si>
  <si>
    <t>How to Add or Remove Control Panel on Win+X Menu in Windows 10</t>
  </si>
  <si>
    <t>How to Create a Control Panel All Tasks Shortcut in Windows 10</t>
  </si>
  <si>
    <t>How to Add or Remove Control Panel All Tasks Toolbar in Windows 10</t>
  </si>
  <si>
    <t>How to Enable or Disable Control Panel and Settings in Windows 10</t>
  </si>
  <si>
    <t>How to Add or Remove Control Panel context menu in Windows 10</t>
  </si>
  <si>
    <t>How to Change Default Control Panel Icons in Windows 10</t>
  </si>
  <si>
    <t>How to Hide Specified Control Panel Items in Windows</t>
  </si>
  <si>
    <t>How to Change Control Panel Icon in File Explorer in Windows</t>
  </si>
  <si>
    <t>How to Create Shortcuts to Open Control Panel Items in Windows 10</t>
  </si>
  <si>
    <t>How to Open the Control Panel in Windows 10</t>
  </si>
  <si>
    <t>How to Create a Control Panel Shortcut in Windows 10</t>
  </si>
  <si>
    <t>How to Show Only Specified Control Panel Items in Windows</t>
  </si>
  <si>
    <t>How to Add or Remove Allowed Apps through Controlled Folder Access in Windows 10</t>
  </si>
  <si>
    <t>How to Add or Remove Protected Folders for Controlled Folder Access in Windows 10</t>
  </si>
  <si>
    <t>How to Add Allow App through Controlled Folder Access context menu in Windows 10</t>
  </si>
  <si>
    <t>How to Add Turn On or Off Controlled Folder Access context menu Windows 10</t>
  </si>
  <si>
    <t>How to Enable or Disable Windows Defender Exploit Guard Controlled Folder Access in Windows 10</t>
  </si>
  <si>
    <t>How to Convert Windows 10 from Legacy BIOS to UEFI without Data Loss</t>
  </si>
  <si>
    <t>How to Add 'Copy Contents to Clipboard' to Context Menu in Windows 10</t>
  </si>
  <si>
    <t>How to Copy Link in Microsoft Edge in Windows 10</t>
  </si>
  <si>
    <t>How to Change Default Copy Name Extension Template in Windows 7, 8, and 10</t>
  </si>
  <si>
    <t>How to Add Copy path to Context Menu in Windows 10</t>
  </si>
  <si>
    <t>How to Copy Path in File Explorer in Windows 10</t>
  </si>
  <si>
    <t>How to Add or Remove 'Copy To folder' and 'Move To folder' Context Menu in Windows 10</t>
  </si>
  <si>
    <t>Core Isolation Memory Integrity Virtualization-based Security - Turn On or Off in Windows 10</t>
  </si>
  <si>
    <t>How to Turn On or Off Core Isolation Virtualization-based Security for Memory Integrity in Windows 10</t>
  </si>
  <si>
    <t>How to Fix 'The User Profile Service service failed the sign-in. User Profile cannot be loaded.' Error in Windows 10</t>
  </si>
  <si>
    <t>Turn On or Off Cortana Using Your Microsoft Edge Browsing History in Windows 10</t>
  </si>
  <si>
    <t>How to Hide or Show Cortana Button on Taskbar in Windows 10</t>
  </si>
  <si>
    <t>How to Change the Name Cortana Uses for You in Windows 10</t>
  </si>
  <si>
    <t>How to Clear Your Personal Data and Info from Cortana</t>
  </si>
  <si>
    <t>How to Connect Cortana to Gmail Account in Windows 10</t>
  </si>
  <si>
    <t>How to Connect your Xbox Live Account to Cortana in Windows 10</t>
  </si>
  <si>
    <t>Turn On or Off Cortana Contacts, Email, Calendar, and Communication Permissions in Windows 10</t>
  </si>
  <si>
    <t>How to Enable or Disable Hey Cortana on Lock Screen in Windows 10</t>
  </si>
  <si>
    <t>How to Enable or Disable Cortana in Windows 10</t>
  </si>
  <si>
    <t>How to Turn On or Off Get Windows 10 Mobile Phone Notifications from Cortana on Windows 10 PC</t>
  </si>
  <si>
    <t>How to Turn On or Off Cortana in Microsoft Edge in Windows 10</t>
  </si>
  <si>
    <t>Cortana - Install and Uninstall in Windows 10</t>
  </si>
  <si>
    <t xml:space="preserve">How to Install and Uninstall Cortana in Windows 10
</t>
  </si>
  <si>
    <t>Cortana Keyboard Shortcut Preference - Change to Speak or Type to Cortana when Press Win+C keys in Windows 10</t>
  </si>
  <si>
    <t>Change to Speak or Type to Cortana when Press Win+C keys in Windows 10</t>
  </si>
  <si>
    <t>How to Change Cortana Language in Windows 10</t>
  </si>
  <si>
    <t>How to Have Cortana Learn your Voice for 'Hey Cortana' in Windows 10</t>
  </si>
  <si>
    <t>How to Turn On or Off Cortana Listening Mode Keyboard Shortcut in Windows 10</t>
  </si>
  <si>
    <t>How to Turn On or Off Cortana Location Permissions in Windows 10</t>
  </si>
  <si>
    <t>How to Turn On or Off Cortana Pick up where I left off in Windows 10</t>
  </si>
  <si>
    <t>How to Turn On or Off Lock Screen Reminders and VoIP calls Notifications in Windows 10</t>
  </si>
  <si>
    <t>How to Reinstall and Re-register Cortana in Windows 10</t>
  </si>
  <si>
    <t>Cortana Run at Startup - Enable or Disable in Windows 10</t>
  </si>
  <si>
    <t xml:space="preserve">How to Enable or Disable Cortana to Automatically Run at Startup in Windows 10
</t>
  </si>
  <si>
    <t>How to Change Cortana Search Box Background Transparency in Windows 10</t>
  </si>
  <si>
    <t>How to Change Color of Cortana Search Box to White in Windows 10</t>
  </si>
  <si>
    <t>How to Change Cortana Search Box Highlight Transparency in Windows 10</t>
  </si>
  <si>
    <t>How to Change Cortana Search Box Text Color in Windows 10</t>
  </si>
  <si>
    <t>How to Change Cortana Search Box Text Transparency in Windows 10</t>
  </si>
  <si>
    <t>Turn On or Off Cortana Send Notifications and Information between Devices in Windows 10</t>
  </si>
  <si>
    <t>How to Create a Cortana Settings Shortcut in Windows 10</t>
  </si>
  <si>
    <t>Cortana - Sign in and Sign out of in Windows 10</t>
  </si>
  <si>
    <t>How to Sign in and Sign out of Cortana in Windows 10</t>
  </si>
  <si>
    <t>How to Turn On or Off Cortana Suggested Reminders in Windows 10</t>
  </si>
  <si>
    <t>How to Turn On or Off Cortana Tips in Windows 10</t>
  </si>
  <si>
    <t>Cortana Voice Activation - Turn On or Off in Windows 10</t>
  </si>
  <si>
    <t>How to Turn On or Off Hey Cortana Voice Activation in Windows 10</t>
  </si>
  <si>
    <t>How to Show Cortana Web Search Results in Microsoft Edge or Internet Explorer</t>
  </si>
  <si>
    <t>How to Disable Could not reconnect all network drives notification in Windows 10</t>
  </si>
  <si>
    <t>How to Change Country or Region Home Location in Windows 10</t>
  </si>
  <si>
    <t>How to Change Maximum Processor Frequency in Windows 10</t>
  </si>
  <si>
    <t>How to Check What Processor or CPU is in Windows PC</t>
  </si>
  <si>
    <t>How to Set CPU Process Priority for Applications in Windows 10</t>
  </si>
  <si>
    <t>Stress test your CPU for stability issues with Prime95</t>
  </si>
  <si>
    <t>How to Add or Remove Create a New Video context menu in Windows 10</t>
  </si>
  <si>
    <t>How to Make a 'Create a System Image' Shortcut in Windows 10</t>
  </si>
  <si>
    <t>How to Enable or Disable Credential Guard in Windows 10</t>
  </si>
  <si>
    <t>How to Verify if Credential Guard is Enabled or Disabled in Windows 10</t>
  </si>
  <si>
    <t>How to Enable or Disable Secure Sign-in with Ctrl+Alt+Delete in Windows 10</t>
  </si>
  <si>
    <t>How to Change Text Cursor Blink Rate in Windows</t>
  </si>
  <si>
    <t>How to Change Text Cursor Thickness in Windows 10</t>
  </si>
  <si>
    <t>How to Change your Mouse Pointers in Windows 10</t>
  </si>
  <si>
    <t>How to Custom Install Windows 10</t>
  </si>
  <si>
    <t>How to Add or Remove Customize tab in Desktop Folder Properties in Windows</t>
  </si>
  <si>
    <t>How to Add or Remove Customize tab in Folder Properties in Windows</t>
  </si>
  <si>
    <t>D</t>
  </si>
  <si>
    <t>How to Change Default App Mode and Windows Mode to Light or Dark Theme Color in Windows 10</t>
  </si>
  <si>
    <t>How to Set Data Limit for Cellular, Wi-Fi, and Ethernet Networks in Windows 10</t>
  </si>
  <si>
    <t>How View Network Data Usage Details on Windows 10 Mobile Phone</t>
  </si>
  <si>
    <t>How to Reset Network Data Usage in Windows 10</t>
  </si>
  <si>
    <t>How View Network Data Usage in Windows 10</t>
  </si>
  <si>
    <t>How to Set a Data Usage Limit on your Windows 10 Mobile Phone</t>
  </si>
  <si>
    <t>How to Add Data Usage Live Tile to Start in Windows 10</t>
  </si>
  <si>
    <t>How to Change Date and Time Formats in Windows 10</t>
  </si>
  <si>
    <t>How to Enable or Disable Changing Date and Time Formats in Windows</t>
  </si>
  <si>
    <t>How to Create Date and Time Shortcut in Windows 10</t>
  </si>
  <si>
    <t>How to Change the Date in Windows 10</t>
  </si>
  <si>
    <t>How to Decrypt Files and Folders Encrypted with EFS in Windows 10</t>
  </si>
  <si>
    <t>How to Export and Import Custom Default App Associations for New Users in Windows 10</t>
  </si>
  <si>
    <t xml:space="preserve">How to Add Default Apps to Desktop Context Menu in Windows 10
</t>
  </si>
  <si>
    <t>How to Restore Default Apps for File Extension Type Associations in Windows 10</t>
  </si>
  <si>
    <t>List of Generic Product Keys to Install Windows 10 Editions</t>
  </si>
  <si>
    <t>How to Customize Default User Profile for New Accounts in Windows 10</t>
  </si>
  <si>
    <t>How to Defer Upgrades in Windows 10</t>
  </si>
  <si>
    <t>How to Optimize and Defragment Drives in Windows 10</t>
  </si>
  <si>
    <t>How to Change Schedule Settings for Optimize Drives in Windows 10</t>
  </si>
  <si>
    <t>How to Add or Remove Optimize Drives context menu in Windows 10</t>
  </si>
  <si>
    <t>How to Customize Delete Confirmation Dialog Prompt Details in Windows</t>
  </si>
  <si>
    <t>How to Delete a File in Windows 10</t>
  </si>
  <si>
    <t>How to Delete a Folder in Windows 10</t>
  </si>
  <si>
    <t>How to Delete Volume or Partition in Windows 10</t>
  </si>
  <si>
    <t xml:space="preserve">How to See OS and Store Update Network Bandwidth Usage in Windows 10 Activity Monitor
</t>
  </si>
  <si>
    <t>Choose How Windows and Store App Updates are Downloaded in Windows 10</t>
  </si>
  <si>
    <t>How to Change Delivery Optimization Cache Drive for Windows and Store App Updates in Windows 10</t>
  </si>
  <si>
    <t xml:space="preserve">How to Limit Bandwidth to Download and Upload Windows and App Updates in Windows 10
</t>
  </si>
  <si>
    <t>How to Change Delivery Optimization Max Cache Age for Updates in Windows 10</t>
  </si>
  <si>
    <t>How to Change Delivery Optimization Max Cache Size for Updates in Windows 10</t>
  </si>
  <si>
    <t>How to Auto Save Desktop to OneDrive or This PC in Windows 10</t>
  </si>
  <si>
    <t>How to Allow or Prevent Changing Desktop Background in Windows 10</t>
  </si>
  <si>
    <t>How to Change your Desktop Background in Windows 10</t>
  </si>
  <si>
    <t>How to Reset Desktop Background Choose Your Picture History in Windows 10</t>
  </si>
  <si>
    <t>How to Add Desktop Background File Location context menu in Windows 8 and Windows 10</t>
  </si>
  <si>
    <t>How to Create a 'Desktop Background' Shortcut in Windows 10</t>
  </si>
  <si>
    <t>How to Specify Default Desktop Background in Windows 10</t>
  </si>
  <si>
    <t>How to Turn On or Off Desktop Background Image in Windows 10</t>
  </si>
  <si>
    <t>How to Change or Restore Desktop Folder Icon in Windows</t>
  </si>
  <si>
    <t>How to Move Your Desktop Folder Location in Windows 10</t>
  </si>
  <si>
    <t>How to Create Desktop Icon Settings Shortcut in Windows 10</t>
  </si>
  <si>
    <t>How to Change Desktop Icon Horizontal and Vertical Spacing in Windows 10</t>
  </si>
  <si>
    <t>How to Add Internet Explorer Desktop Icon in Windows 10</t>
  </si>
  <si>
    <t>How to Add or Remove Common Desktop Icons in Windows 10</t>
  </si>
  <si>
    <t>How to Turn On or Off Align Desktop Icons to Grid in Windows 10</t>
  </si>
  <si>
    <t>How to Allow or Prevent Themes to Change Desktop Icons in Windows 10</t>
  </si>
  <si>
    <t>How to Turn On or Off Auto Arrange Desktop Icons in Windows 10</t>
  </si>
  <si>
    <t>How to Add or Remove Drop Shadows for Icon Labels on Desktop in Windows</t>
  </si>
  <si>
    <t>How to Enable or Disable Changing Desktop Icons in Windows</t>
  </si>
  <si>
    <t>How to Hide or Show All Icons on Your Desktop in Windows 10</t>
  </si>
  <si>
    <t>How to Change the Size of Desktop Icons in Windows 10</t>
  </si>
  <si>
    <t>Keyboard Shortcuts List for Desktop in Windows 10</t>
  </si>
  <si>
    <t>How to Enable or Disable JPEG Desktop Wallpaper Import Quality Reduction in Windows 10</t>
  </si>
  <si>
    <t>Detailed Status Messages at Shut down, Sign out, and Sign in - Enable in Windows 10</t>
  </si>
  <si>
    <t>How to Enable Detailed Status Messages at Restart, Shut down, Sign out, and Sign in for Windows 10</t>
  </si>
  <si>
    <t>How to Reset Details and Preview Pane Width Size to Default in Windows 8 and 10</t>
  </si>
  <si>
    <t>How to Customize Preview Details in Details Pane of File Explorer in Windows</t>
  </si>
  <si>
    <t>How to Show or Hide Details Pane in File Explorer in Windows 10</t>
  </si>
  <si>
    <t>How to Add or Remove Details tab in File Properties in Windows 10</t>
  </si>
  <si>
    <t>How to Turn On or Off Developer Mode in Windows 10</t>
  </si>
  <si>
    <t>How to Turn On or Off Device and Search History for On-device Searches in Windows 10</t>
  </si>
  <si>
    <t>How to Turn On or Off Automatic Device Driver Installation in Windows 10</t>
  </si>
  <si>
    <t>How to Check if Device Encryption is Supported in Windows 10</t>
  </si>
  <si>
    <t>How to Turn On or Off Device Encryption for your Windows 10 Mobile Phone</t>
  </si>
  <si>
    <t>How to Turn On or Off Device Encryption in Windows 10</t>
  </si>
  <si>
    <t>How to Enable or Disable Device Guard in Windows 10</t>
  </si>
  <si>
    <t>How to Verify if Device Guard is Enabled or Disabled in Windows 10</t>
  </si>
  <si>
    <t>How to Clear Your Device History for On-device Searches in Windows 10</t>
  </si>
  <si>
    <t>List of Device Manager Error Codes and Solutions in Windows</t>
  </si>
  <si>
    <t>How to Open Device Manager in Windows 10</t>
  </si>
  <si>
    <t>How to Change the Device Name in Windows 10 Mobile Phones</t>
  </si>
  <si>
    <t>How to Connect to Device Portal for Windows 10 Mobile Phone</t>
  </si>
  <si>
    <t>How to Connect to Device Portal for Windows 10 PC</t>
  </si>
  <si>
    <t>How to Turn On or Off Device Portal for Desktop on Windows 10 PC</t>
  </si>
  <si>
    <t>How to Turn On or Off Device Portal for Mobile on Windows 10 Mobile Phone</t>
  </si>
  <si>
    <t>Device Search History - Clear</t>
  </si>
  <si>
    <t xml:space="preserve">How to Clear Your Device Search History in Windows 10
</t>
  </si>
  <si>
    <t>Device Search History - Turn On or Off</t>
  </si>
  <si>
    <t xml:space="preserve">How to Turn On or Off Device Search History in Windows 10
</t>
  </si>
  <si>
    <t>How to Turn On or Off Download Device Software over Metered Connection in Windows 10</t>
  </si>
  <si>
    <t>How to See Devices that are able to Wake Computer in Windows 10</t>
  </si>
  <si>
    <t>How to Allow or Prevent Devices to Wake Computer in Windows 10</t>
  </si>
  <si>
    <t>How to Add or Remove Devices and Printers from This PC in Windows 10</t>
  </si>
  <si>
    <t>How to Create Devices and Printers Shortcut in Windows</t>
  </si>
  <si>
    <t>How to Remove Devices from your Microsoft Account</t>
  </si>
  <si>
    <t>How to Delete Diagnostic Data in Windows 10</t>
  </si>
  <si>
    <t>How to Enable or Disable Delete Diagnostic Data in Windows 10</t>
  </si>
  <si>
    <t>How to Change Diagnostic Data Settings in Windows 10</t>
  </si>
  <si>
    <t>How to Enable or Disable Diagnostic Data Viewer in Windows 10</t>
  </si>
  <si>
    <t>How to Use Dictation on Desktop from Touch Keyboard in Windows 10</t>
  </si>
  <si>
    <t>How to Use Dictation to Talk instead of Type in Windows 10</t>
  </si>
  <si>
    <t>How to Add or Remove Words in Spell Checking Dictionary in Windows 10</t>
  </si>
  <si>
    <t>How to Install and Uninstall Graphics Tools in Windows 10</t>
  </si>
  <si>
    <t>DirectX Version - Check Which Version is Installed in Windows 10</t>
  </si>
  <si>
    <t xml:space="preserve">How to Check Which Version of DirectX is Installed in Windows 10
</t>
  </si>
  <si>
    <t>How to Check if Disk is MBR or GPT in Windows</t>
  </si>
  <si>
    <t>How to Create Disk Cleanup All Items Checked Shortcut in Windows 10</t>
  </si>
  <si>
    <t>Set Disk Cleanup to Have All Items Checked or Unchecked by Default in Windows 10</t>
  </si>
  <si>
    <t>How to Open and Use Disk Cleanup in Windows 10</t>
  </si>
  <si>
    <t>How to Convert MBR Disk to GPT Disk in Windows 10</t>
  </si>
  <si>
    <t>How to Convert GPT Disk to MBR Disk in Windows 10</t>
  </si>
  <si>
    <t>How to Post a Screenshot of Disk Management</t>
  </si>
  <si>
    <t>How to Format a Disk or Drive in Windows 10</t>
  </si>
  <si>
    <t>How to Enable or Disable Disk Quotas in Windows</t>
  </si>
  <si>
    <t>How to Enable or Disable Log Event when Disk Quota Limit Exceeded in Windows</t>
  </si>
  <si>
    <t>How to Enable or Disable Log Event when Disk Quota Warning Level Exceeded in Windows</t>
  </si>
  <si>
    <t>How to Set Default Disk Quota Limit and Warning Level for New Users in Windows</t>
  </si>
  <si>
    <t>How to Set Disk Quota Limit and Warning Level for Specific Users in Windows</t>
  </si>
  <si>
    <t>How to Enable or Disable to Enforce Disk Quota Limits in Windows</t>
  </si>
  <si>
    <t>How to Turn Off Hard Disk After Idle in Windows 10</t>
  </si>
  <si>
    <t>How to See if Disk Type is SSD or HDD in Windows 10</t>
  </si>
  <si>
    <t>How to Enable or Disable Disk Write Caching in Windows 10</t>
  </si>
  <si>
    <t>How to Enable or Disable Write Protection for a Disk Drive in Windows</t>
  </si>
  <si>
    <t>How to add or remove hardware device drives on an Offline Image with DISM</t>
  </si>
  <si>
    <t>How to Create a Bootable ISO file Containing Multiple Windows 10 Images</t>
  </si>
  <si>
    <t>How to use DISM to Edit Registry in Offline Windows 10 WIM (Image) File</t>
  </si>
  <si>
    <t>How to Repair Windows 10 Image using DISM</t>
  </si>
  <si>
    <t>How to split a custom install.wim file</t>
  </si>
  <si>
    <t>How to Clear and Reset External Display Cache in Windows 10</t>
  </si>
  <si>
    <t>How to Change Turn Off Display After Time in Windows 10</t>
  </si>
  <si>
    <t>How to Calibrate Built-in Display for HDR Video in Windows 10</t>
  </si>
  <si>
    <t>How to Create a Display Color Calibration shortcut in Windows 10</t>
  </si>
  <si>
    <t>How to Add or Remove Language Packs and Change Display Language in Windows 10</t>
  </si>
  <si>
    <t>How to Change Display Language in Windows 10</t>
  </si>
  <si>
    <t>How to Force System UI Language as Display Language in Windows</t>
  </si>
  <si>
    <t>How to Change Display Orientation in Windows 10</t>
  </si>
  <si>
    <t xml:space="preserve">How to Remove Display from Desktop in Windows 10
</t>
  </si>
  <si>
    <t>How to Turn On or Off Screen Rotation Lock in Windows 10</t>
  </si>
  <si>
    <t>How to Change Screen Refresh Rate of a Display in Windows 10</t>
  </si>
  <si>
    <t>How to Change Screen Resolution of Displays in Windows 10</t>
  </si>
  <si>
    <t>How to Set a Display as Main Display in Windows 10</t>
  </si>
  <si>
    <t>How to Add or Remove 'Display settings' Desktop Context Menu in Windows 10</t>
  </si>
  <si>
    <t>How to Change Presentation Mode to Project Display in Windows 10</t>
  </si>
  <si>
    <t>How to Create a Display Switch shortcut in Windows 10</t>
  </si>
  <si>
    <t>How to Add or Remove 'Turn off display' cascading context menu in Windows</t>
  </si>
  <si>
    <t>Display Turn Off - Enable or Disable Require Sign-in after Specified Time in Windows 10</t>
  </si>
  <si>
    <t xml:space="preserve">How to Enable or Disable Require Sign-in after Specified Time when Display Turns Off in Windows 10
</t>
  </si>
  <si>
    <t>How to Change Settings and Layout for Multiple Displays in Windows 10</t>
  </si>
  <si>
    <t>How to Enable or Disable DNS over HTTPS (DoH) in Firefox</t>
  </si>
  <si>
    <t>DNS over HTTPS (DoH) in Microsoft Edge - Enable or Disable</t>
  </si>
  <si>
    <t xml:space="preserve">How to Enable or Disable DNS over HTTPS (DoH) in Microsoft Edge
</t>
  </si>
  <si>
    <t>How to Display Your DNS Resolver Cache in Windows 10</t>
  </si>
  <si>
    <t>How to Flush DNS Resolver Cache in Windows 10</t>
  </si>
  <si>
    <t>How to Change DNS Server Address on Windows 10 PC</t>
  </si>
  <si>
    <t>How to Check or Uncheck Do For All Dialog Checkbox by Default in Windows 10</t>
  </si>
  <si>
    <t>How to Auto Save Documents to OneDrive or This PC in Windows 10</t>
  </si>
  <si>
    <t>How to Change or Restore Documents Folder Icon in Windows</t>
  </si>
  <si>
    <t>How to Move Your Documents Folder Location in Windows 10</t>
  </si>
  <si>
    <t>How to Add or Remove Documents Library in Windows 10</t>
  </si>
  <si>
    <t>How to Allow or Deny OS and Apps Access to Documents Library in Windows 10</t>
  </si>
  <si>
    <t>Enable or Disable Simultaneous Connections to Both Non-domain and Domain Networks in Windows 10</t>
  </si>
  <si>
    <t>How to Install Windows Server 2016 and Setup Local Domain Controller</t>
  </si>
  <si>
    <t>How to Enable or Disable Show Local Users on Sign-in Screen on Domain Joined Windows 10 PC</t>
  </si>
  <si>
    <t>How to Join a Windows 10 PC to a Local Active Directory Domain</t>
  </si>
  <si>
    <t xml:space="preserve">How to Minimize Number of Simultaneous Connections to Internet or Domain in Windows 10
</t>
  </si>
  <si>
    <t>How to Remove a Windows 10 PC from a Local Active Directory Domain</t>
  </si>
  <si>
    <t>How to Open Items with Single-Click or Double-Click in Windows 10</t>
  </si>
  <si>
    <t>How to Turn On or Off Double Tap to Wake Up Windows 10 Mobile Phone</t>
  </si>
  <si>
    <t>How to Downgrade from Windows 10 Enterprise to Windows 10 Pro</t>
  </si>
  <si>
    <t>How to Downgrade Windows 10 Pro for Workstations to Windows 10 Pro</t>
  </si>
  <si>
    <t>How to Allow or Deny Apps Access to Downloads Folder in Windows 10</t>
  </si>
  <si>
    <t>How to Change or Restore Downloads Folder Icon in Windows</t>
  </si>
  <si>
    <t>How to Move Your Downloads Folder Location in Windows 10</t>
  </si>
  <si>
    <t>How to See DPI Awareness of Running Apps in Task Manager in Windows 10</t>
  </si>
  <si>
    <t>How to Turn On or Off Fix Scaling for Apps that are Blurry in Windows 10</t>
  </si>
  <si>
    <t>How to Change your DPI Scaling Level for Displays in Windows 10</t>
  </si>
  <si>
    <t>How to Change Display Scaling Zoom Level of Hyper-V Virtual Machine in Windows 10</t>
  </si>
  <si>
    <t>How to Change Default Drag and Drop Action in Windows</t>
  </si>
  <si>
    <t>How to Change Drag and Drop Sensitivity in Windows</t>
  </si>
  <si>
    <t>How to Enable or Disable Dragging Maximized Windows in Windows 10</t>
  </si>
  <si>
    <t>How to 'Pin to taskbar' Folder and Drive in Windows 10</t>
  </si>
  <si>
    <t>How to Change a Drive Icon in Windows 10</t>
  </si>
  <si>
    <t>How to Include Folder to a Library in Windows 10</t>
  </si>
  <si>
    <t>How to Rename Drive Label in Windows 10</t>
  </si>
  <si>
    <t>Drive Health and SMART Status - Check in Windows 10</t>
  </si>
  <si>
    <t xml:space="preserve">How to Check Drive Health and SMART Status in Windows 10
</t>
  </si>
  <si>
    <t>How to Change and Assign Drive Letter in Windows 10</t>
  </si>
  <si>
    <t>How to Remove a Drive Letter in Windows 10</t>
  </si>
  <si>
    <t>How to Hide or Show Drive Letters in Windows 10</t>
  </si>
  <si>
    <t>How to Show Drive Letters Before or After Drive Name in Windows 10</t>
  </si>
  <si>
    <t>How to Mount a Drive to a Folder in Windows 10</t>
  </si>
  <si>
    <t>Drive or Volume - Mount and Unmount in Windows</t>
  </si>
  <si>
    <t xml:space="preserve">How to Mount and Unmount a Drive or Volume in Windows
</t>
  </si>
  <si>
    <t>How to Determine File System of Drive in Windows 10</t>
  </si>
  <si>
    <t>How to Free Up Drive Space in Windows 10</t>
  </si>
  <si>
    <t>How to Roll Back a Device Driver to a Previous Version in Windows 10</t>
  </si>
  <si>
    <t>Driver Signature Enforcement and Test Mode - Enable or Disable in Windows 10</t>
  </si>
  <si>
    <t xml:space="preserve">How to Enable or Disable Driver Signature Enforcement and Test Mode in Windows 10
</t>
  </si>
  <si>
    <t>How to Prevent Windows Update from Updating Specific Device Driver in Windows 10</t>
  </si>
  <si>
    <t>How to Enable or Disable Including Driver Updates in Windows Update in Windows 10</t>
  </si>
  <si>
    <t>How to Enable and Disable Driver Verifier in Windows 10</t>
  </si>
  <si>
    <t>How to Verify if System Files and Drivers are Digitally Signed in Windows</t>
  </si>
  <si>
    <t>How to Backup and Restore Device Drivers in Windows 10</t>
  </si>
  <si>
    <t>How to Block or Unblock Legacy File System Filter Drivers in Windows 10</t>
  </si>
  <si>
    <t>How to Hide Specified Drives in Windows</t>
  </si>
  <si>
    <t>How to Add or Remove Duplicate Drives in Navigation Pane of File Explorer in Windows 10</t>
  </si>
  <si>
    <t>How to Add or Remove Drives in Send to Context Menu in Windows 10</t>
  </si>
  <si>
    <t>Dropbox Context Menu - Add or Remove in Windows</t>
  </si>
  <si>
    <t xml:space="preserve">How to Add or Remove Dropbox Context Menu in Windows
</t>
  </si>
  <si>
    <t>How to Add or Remove Dropbox Desktop Icon in Windows 10</t>
  </si>
  <si>
    <t>How to Add or Remove Dropbox in Navigation Pane of File Explorer in Windows 10</t>
  </si>
  <si>
    <t>How to Dual Boot Windows 10 with Windows 7 or Windows 8</t>
  </si>
  <si>
    <t>How to Remove and Uninstall Windows 7, Windows 8, or Windows 10 from Dual Boot PC</t>
  </si>
  <si>
    <t>How to Turn On or Off Dynamic Lock Problem Notifications in Windows 10</t>
  </si>
  <si>
    <t>How to Turn On or Off Dynamic Lock in Windows 10</t>
  </si>
  <si>
    <t>E</t>
  </si>
  <si>
    <t>How to Configure Early Launch AntiMalware Boot-Start Driver Initialization Policy in Windows 8 and 10</t>
  </si>
  <si>
    <t>How to Disable Early Launch Anti-Malware Protection in Windows 8 and Windows 10</t>
  </si>
  <si>
    <t>How to Enable or Disable Screen Edge Swipe in Windows 10</t>
  </si>
  <si>
    <t>How to Add or Remove Edit with Paint 3D context menu in Windows 10</t>
  </si>
  <si>
    <t>How to Add or Remove Edit with Photos context menu in Windows 10</t>
  </si>
  <si>
    <t>How to Add Edit with PowerShell ISE as administrator context menu in Windows 10</t>
  </si>
  <si>
    <t>How to Add Edit with PowerShell ISE x86 as administrator in Windows 10</t>
  </si>
  <si>
    <t>How to See which Edition of Windows 10 you have Installed</t>
  </si>
  <si>
    <t>How to Create an Elevated Command Prompt Shortcut in Windows 10</t>
  </si>
  <si>
    <t>How to Open Elevated Windows PowerShell in Windows 10</t>
  </si>
  <si>
    <t>Elevated Shortcut - Add to New Context Menu in Windows 10</t>
  </si>
  <si>
    <t xml:space="preserve">How to Add Create Elevated Shortcut to New Context Menu in Windows 10
</t>
  </si>
  <si>
    <t>How to Create Elevated App Shortcut without UAC Prompt in Windows 10</t>
  </si>
  <si>
    <t>How to Add Email to Context Menu in Windows 10</t>
  </si>
  <si>
    <t>How to Enable or Disable Email Address on Sign-in Screen in Windows 10</t>
  </si>
  <si>
    <t>How to Hide or Show Email Address on Sign-in Screen in Windows 10</t>
  </si>
  <si>
    <t>How to Turn On or Off Embedded Handwriting Panel in Windows 10</t>
  </si>
  <si>
    <t>How to Turn On or Off Emergency Alerts in Windows 10 Mobile Phones</t>
  </si>
  <si>
    <t>To Perform an Emergency Restart in Windows 10</t>
  </si>
  <si>
    <t>How to Turn On or Off Close Emoji Panel Automatically in Windows 10</t>
  </si>
  <si>
    <t>How to Enter Emoji on Hardware Keyboard with Emoji Panel in Windows 10</t>
  </si>
  <si>
    <t>How to Use Emoji in Drive, File, and Folder Names in Windows 10</t>
  </si>
  <si>
    <t>How to Add or Remove Empty Folder context menu in Windows 10</t>
  </si>
  <si>
    <t>How to Add Empty Recycle Bin to Context Menu in Windows 10</t>
  </si>
  <si>
    <t>Add or Remove Empty Recycle Bin Context Menu for Recycle Bin in Windows</t>
  </si>
  <si>
    <t>Add or Remove 'Enable adaptive brightness' from Power Options in Windows 10</t>
  </si>
  <si>
    <t>How to Change or Remove Lock Icon on Encrypted Files and Folders in Windows 10</t>
  </si>
  <si>
    <t>How to Encrypt Files and Folders with Encrypting File System (EFS) in Windows 10</t>
  </si>
  <si>
    <t>How to Find and List All Your EFS Encrypted Files in Windows 10</t>
  </si>
  <si>
    <t>How to Turn On or Off to Index Encrypted Files in Windows 10</t>
  </si>
  <si>
    <t>How to Back Up Your EFS File Encryption Certificate and Key in Windows 10</t>
  </si>
  <si>
    <t>How to Import Your EFS File Encryption Certificate and Key in Windows 10</t>
  </si>
  <si>
    <t>How to Enable or Disable Automatically Encrypt Files Moved to EFS Encrypted Folders in Windows</t>
  </si>
  <si>
    <t>How to Find Microsoft End User License Agreement (EULA) in Windows 10</t>
  </si>
  <si>
    <t>Enable Enhanced Anti-Spoofing for Windows Hello Face Authentification in Windows 10</t>
  </si>
  <si>
    <t>How to Enable or Disable Energy Efficient Ethernet for a Modem</t>
  </si>
  <si>
    <t>How to Add or Remove 'Energy Saver settings' Power Options in Windows 10</t>
  </si>
  <si>
    <t>Complete List of Environment Variables in Windows 10</t>
  </si>
  <si>
    <t>How to Add Environment Variables Context Menu in Windows 10</t>
  </si>
  <si>
    <t>How to Delete User and System Environment Variables in Windows</t>
  </si>
  <si>
    <t>How to Edit User and System Environment Variables in Windows</t>
  </si>
  <si>
    <t>How to Set New User and System Environment Variables in Windows</t>
  </si>
  <si>
    <t>How to Create Environment Variables Shortcut in Windows</t>
  </si>
  <si>
    <t>How to Erase your Windows 10 Mobile Phone Online</t>
  </si>
  <si>
    <t>How to Enable or Disable Windows Error Reporting in Windows 10</t>
  </si>
  <si>
    <t>How to Create Bootable ISO from Windows 10 install.esd File</t>
  </si>
  <si>
    <t>How to Convert ESD file to WIM using DISM in Windows 10</t>
  </si>
  <si>
    <t>How to Set Data Limit for Wi-Fi and Ethernet in Windows 10</t>
  </si>
  <si>
    <t>How to Set Ethernet Connection as Metered or Non-Metered in Windows 10</t>
  </si>
  <si>
    <t>Ethernet Data Limit - Set in Windows 10</t>
  </si>
  <si>
    <t>How to Clear All Event Logs in Event Viewer in Windows</t>
  </si>
  <si>
    <t>How to Read Shrink Volume Log in Event Viewer in Windows 10</t>
  </si>
  <si>
    <t>How to Read Event Viewer Log for Untrusted Font Blocking in Windows 10</t>
  </si>
  <si>
    <t>How to Read Memory Diagnostics Tool Results in Event Viewer in Windows 10</t>
  </si>
  <si>
    <t>How to Read Logoff and Sign Out Logs in Event Viewer in Windows</t>
  </si>
  <si>
    <t>How to Read Shutdown Event Logs in Windows</t>
  </si>
  <si>
    <t>How to Create 3D Formulas in Excel</t>
  </si>
  <si>
    <t>How to Check Expiry Date of Windows 10 Insider Preview Build</t>
  </si>
  <si>
    <t>How to Enable or Disable Launch Folder Windows in a Separate Process in Windows</t>
  </si>
  <si>
    <t>How to Restart explorer.exe Process in Windows 10</t>
  </si>
  <si>
    <t>How to Add 'Restart Explorer' to Desktop Context Menu in Windows 10</t>
  </si>
  <si>
    <t>How to Change Windows Defender Exploit Protection Settings in Windows 10</t>
  </si>
  <si>
    <t>How to Enable or Disable Windows Defender Exploit Protection Settings in Windows 10</t>
  </si>
  <si>
    <t>How to Export and Import Windows Defender Exploit Protection Settings in Windows 10</t>
  </si>
  <si>
    <t>How to Extend Volume or Partition in Windows 10</t>
  </si>
  <si>
    <t>How to Set Up External Storage for Xbox One</t>
  </si>
  <si>
    <t>How to Add or Remove 'Extract All' Context Menu for ZIP Files in Windows</t>
  </si>
  <si>
    <t>How to Unzip (extract) Files from a Zipped Folder in Windows 10</t>
  </si>
  <si>
    <t>F</t>
  </si>
  <si>
    <t>How to Improve Windows Hello Face Recognition in Windows 10</t>
  </si>
  <si>
    <t>How to Remove Your Face from Windows Hello in Windows 10</t>
  </si>
  <si>
    <t>How to Set up Windows Hello Face Recognition in Windows 10</t>
  </si>
  <si>
    <t>How to Turn On or Off Automatically Unlock Screen for Windows Hello Face in Windows 10</t>
  </si>
  <si>
    <t>How to create a custom bootable recovery partition to restore Windows</t>
  </si>
  <si>
    <t>How to Add Money to Account of Family Child for Purchase &amp; Spending in Windows Store</t>
  </si>
  <si>
    <t>How to Manage Activity Reporting Settings for Child in your Microsoft Family</t>
  </si>
  <si>
    <t>How to Manage Apps, Games &amp; Media Settings for Child in your Microsoft Family</t>
  </si>
  <si>
    <t>How to Manage Screen Time Settings for Child in your Microsoft Family</t>
  </si>
  <si>
    <t>How to Manage Web Browsing Restriction Settings for Child in your Microsoft Family</t>
  </si>
  <si>
    <t>How to See Devices Connected to Account of Microsoft Family Child Member</t>
  </si>
  <si>
    <t>How to Turn On or Off Ask a Parent before buying stuff in Microsoft Store for Microsoft Family Child Member</t>
  </si>
  <si>
    <t>How to Create and Set Up Your Microsoft Family Group</t>
  </si>
  <si>
    <t>How to Allow or Block Family Member from using a PC in Windows 10</t>
  </si>
  <si>
    <t>How to Enable or Disable Fast Boot in UEFI Firmware Settings for Windows</t>
  </si>
  <si>
    <t>Last updated 23-June-2016</t>
  </si>
  <si>
    <t>How to Enable or Disable Fast User Switching in Windows 10</t>
  </si>
  <si>
    <t>How to Switch User in Windows 10</t>
  </si>
  <si>
    <t>How to Convert FAT32 to NTFS without Data Loss in Windows</t>
  </si>
  <si>
    <t>How to Add or Remove Favorites from Quick Access in Windows 10</t>
  </si>
  <si>
    <t>How to Change or Restore Favorites Folder Icon in Windows</t>
  </si>
  <si>
    <t>How to Move Your Favorites Folder Location in Windows 10</t>
  </si>
  <si>
    <t>How to Add or Remove Favorites in Navigation Pane of File Explorer in Windows 10</t>
  </si>
  <si>
    <t>How to Change Windows 10 Feedback Frequency</t>
  </si>
  <si>
    <t>How to Send Feedback to Microsoft in Windows 10</t>
  </si>
  <si>
    <t>How to Share Feedback from Feedback Hub in Windows 10</t>
  </si>
  <si>
    <t>How to Turn On or Off File and Printer Sharing in Windows 10</t>
  </si>
  <si>
    <t>How to Show Full Path in Address Bar of File Explorer in Windows 10</t>
  </si>
  <si>
    <t>Turn On or Off Inline AutoComplete in File Explorer and Run Dialog in Windows 10</t>
  </si>
  <si>
    <t xml:space="preserve">Turn On or Off Make File Explorer Buttons Easier to Touch when entering Tablet Posture in Windows 10
</t>
  </si>
  <si>
    <t>How to Change 'When typing into list view' Action in Windows 10 File Explorer</t>
  </si>
  <si>
    <t>How to Turn On or Off Show Dates in Conversational Format in Windows 10 File Explorer</t>
  </si>
  <si>
    <t>How to Add or Remove File Explorer Default Context Menu in Windows 10</t>
  </si>
  <si>
    <t>How to Clear File Explorer and Run Dialog Box History in Windows 10</t>
  </si>
  <si>
    <t>How to Show or Hide Navigation Pane in File Explorer in Windows 10</t>
  </si>
  <si>
    <t>How to Enable or Disable Numerical Sorting in File Explorer in Windows 10</t>
  </si>
  <si>
    <t>How to Open File Explorer to 'This PC' or 'Quick access' by Default in Windows 10</t>
  </si>
  <si>
    <t>How to Open File Explorer Options in Windows 10</t>
  </si>
  <si>
    <t>How to Hide or Show Preview Handlers in Preview Pane of File Explorer in Windows 10</t>
  </si>
  <si>
    <t>How to Show or Hide Preview Pane in File Explorer in Windows 10</t>
  </si>
  <si>
    <t>How to Add or Remove Quick Access Toolbar Items in Windows 10 File Explorer</t>
  </si>
  <si>
    <t>How to Backup and Restore Quick Access Toolbar in Windows 10 File Explorer</t>
  </si>
  <si>
    <t>How to Reset Quick Access Toolbar to Default in Windows 10 File Explorer</t>
  </si>
  <si>
    <t>How to Show Quick Access Toolbar Above or Below Ribbon in Windows 10 File Explorer</t>
  </si>
  <si>
    <t>How to Hide or Show Ribbon in Windows 10 File Explorer</t>
  </si>
  <si>
    <t>How to Clear File Explorer Search History in Windows 10</t>
  </si>
  <si>
    <t>How to Enable or Disable Search History in Windows 10 File Explorer</t>
  </si>
  <si>
    <t>How to Search in File Explorer in Windows 10</t>
  </si>
  <si>
    <t>How to Hide or Show Status Bar in File Explorer in Windows 10</t>
  </si>
  <si>
    <t>How to Hide or Show Sync Provider Notifications within File Explorer in Windows 10</t>
  </si>
  <si>
    <t>How to Display Full Path in Title Bar of File Explorer in Windows 10</t>
  </si>
  <si>
    <t>How to Hide or Show Process ID in File Explorer Title Bar in Windows 10</t>
  </si>
  <si>
    <t>How to Create a UWP File Explorer app Shortcut in Windows 10</t>
  </si>
  <si>
    <t>How to Add Hash to Context Menu of Files in Windows 8 and Windows 10</t>
  </si>
  <si>
    <t>How to Add or Remove Folders to be Backed Up by File History in Windows 10</t>
  </si>
  <si>
    <t>How to Manually Create a File History Backup in Windows 10</t>
  </si>
  <si>
    <t>How to Change how Long to Keep File History in Windows 10</t>
  </si>
  <si>
    <t>How to Change how Often to Save File History in Windows 10</t>
  </si>
  <si>
    <t>How to Delete Older Versions of File History in Windows 10</t>
  </si>
  <si>
    <t>How to Recommend File History Drive to Homegroup in Windows 10</t>
  </si>
  <si>
    <t>How to Select a File History Drive in Windows 10</t>
  </si>
  <si>
    <t>How to Enable or Disable File History in Windows 10</t>
  </si>
  <si>
    <t>How to Exclude Folders from File History in Windows 10</t>
  </si>
  <si>
    <t>How to Reset File History to Default in Windows 10</t>
  </si>
  <si>
    <t>How to Restore Files or Folders using File History in Windows 10</t>
  </si>
  <si>
    <t>How to Create File History shortcut in Windows 10</t>
  </si>
  <si>
    <t>How to Turn On or Off File History in Windows 10</t>
  </si>
  <si>
    <t>How to Add File Name Extensions Context Menu in Windows 10</t>
  </si>
  <si>
    <t>How to Hide or Show File Name Extensions in Windows 10</t>
  </si>
  <si>
    <t>How to Add or Remove EFS "File ownership" Context Menu in Windows 10</t>
  </si>
  <si>
    <t>How to Pin any File to the Taskbar in Windows 10</t>
  </si>
  <si>
    <t>How to Add, Change, and Remove File Property Details in Windows 10</t>
  </si>
  <si>
    <t>How to Rename File in Windows 10</t>
  </si>
  <si>
    <t>How to Change File Sharing Encryption Level in Windows 10</t>
  </si>
  <si>
    <t>How to Turn On or Off Display File Size Info in Folder Tips in Windows 10</t>
  </si>
  <si>
    <t>How to Allow or Deny Apps Access to File System in Windows 10</t>
  </si>
  <si>
    <t>How to Restore Default File Extension Type Associations in Windows 10</t>
  </si>
  <si>
    <t>How to Unblock a File in Windows 10</t>
  </si>
  <si>
    <t>How to Show Fewer or More Details in File Transfer Dialog in Windows 10</t>
  </si>
  <si>
    <t>How to Set or Unset Hidden Attribute of Files and Folders in Windows 10</t>
  </si>
  <si>
    <t>How to Set or Unset Read-only Attribute of Files and Folders in Windows 10</t>
  </si>
  <si>
    <t>How to Backup and Restore Filter Keys Settings in Windows</t>
  </si>
  <si>
    <t>How to Turn On or Off Filter Keys in Windows 10</t>
  </si>
  <si>
    <t>Find Dialog Box - Search for Text in Command Prompt and PowerShell in Windows 10</t>
  </si>
  <si>
    <t>How to Use Find My Device for Windows 10 PCs</t>
  </si>
  <si>
    <t>How to Turn On or Off Find My Device in Windows 10</t>
  </si>
  <si>
    <t>How to Use Find My Device for Windows 10 Mobile Phone</t>
  </si>
  <si>
    <t>How to Turn On or Off Find My Phone in Windows 10 Mobile Phone</t>
  </si>
  <si>
    <t>How to Find Your Child in Microsoft Family on a Map</t>
  </si>
  <si>
    <t>How to Enable or Disable Always Open Bookmarks in New Tab in Firefox Quantum</t>
  </si>
  <si>
    <t>How to Enable or Disable Automatically Reopen Firefox after Windows Restart or Shutdown</t>
  </si>
  <si>
    <t>How to Enable or Disable Close Tab by Double Click in Firefox in Windows</t>
  </si>
  <si>
    <t>How to Completely Reset Firefox to Default in Windows</t>
  </si>
  <si>
    <t>How to Turn On or Off Content Blocking for Individual Sites in Firefox</t>
  </si>
  <si>
    <t>How to Enable or Disable Ctrl+Tab Thumbnail Previews of Tabs in Firefox</t>
  </si>
  <si>
    <t>How to Enable or Disable Extensions in Mozilla Firefox</t>
  </si>
  <si>
    <t>How to Install Extensions in Mozilla Firefox</t>
  </si>
  <si>
    <t>How to Uninstall Extensions in Mozilla Firefox</t>
  </si>
  <si>
    <t>How to Change Firefox Home Content Preferences in Windows</t>
  </si>
  <si>
    <t>How to Change Homepage in Firefox in Windows</t>
  </si>
  <si>
    <t>How to Enable or Disable IDN Punycode in Firefox Address Bar in Windows</t>
  </si>
  <si>
    <t>How to Import and Export Bookmarks via HTML in Firefox</t>
  </si>
  <si>
    <t>How to Import Bookmarks from Firefox to Internet Explorer in Windows 10</t>
  </si>
  <si>
    <t>How to Import Bookmarks from Firefox to Microsoft Edge in Windows 10</t>
  </si>
  <si>
    <t>How to Import Favorites from Internet Explorer to Firefox in Windows 10</t>
  </si>
  <si>
    <t>How to Import Favorites from Microsoft Edge to Firefox in Windows 10</t>
  </si>
  <si>
    <t>How to Change New Tab page in Firefox in Windows</t>
  </si>
  <si>
    <t>How to Disable Ad Snippets on New Tab Page in Firefox</t>
  </si>
  <si>
    <t>How to Change New Tab Preferences in Firefox Quantum</t>
  </si>
  <si>
    <t>How to Change Number of Rows of Top Sites to Show on New Tabs Page in Firefox</t>
  </si>
  <si>
    <t>How to Change Performance Settings for Firefox Quantum</t>
  </si>
  <si>
    <t>How to Enable or Disable Quick Find in Firefox</t>
  </si>
  <si>
    <t>How to Add or Remove Recent Highlights in Library Menu in Firefox</t>
  </si>
  <si>
    <t>How to Enable or Disable Recommended Extensions in Firefox</t>
  </si>
  <si>
    <t>How to Refresh Firefox in Windows</t>
  </si>
  <si>
    <t>How to Add or Remove Search Bar in Firefox Quantum</t>
  </si>
  <si>
    <t>How to Change Default Search Engine in Firefox</t>
  </si>
  <si>
    <t>How to Add and Remove Search Engine Shortcut Icons in Top Sites on Firefox New Tab page</t>
  </si>
  <si>
    <t>How to Set a Custom URL for New Tabs in Mozilla Firefox</t>
  </si>
  <si>
    <t>How to Opt-in or Opt-out of SHIELD Studies in Firefox</t>
  </si>
  <si>
    <t>How to Enable or Disable Tab Warming in Firefox in Windows</t>
  </si>
  <si>
    <t>How to Add or Remove Title Bar in Firefox</t>
  </si>
  <si>
    <t>How to Change the Theme in Firefox Quantum</t>
  </si>
  <si>
    <t>How to Add or Remove Toolbar Items in Firefox Quantum</t>
  </si>
  <si>
    <t>How to Turn On or Off UI Animations in Firefox Quantum</t>
  </si>
  <si>
    <t>Firefox Volume Control and Hardware Media Key Handling - Enable or Disable</t>
  </si>
  <si>
    <t xml:space="preserve">How to Enable or Disable Volume Control and Hardware Media Key Handling in Mozilla Firefox
</t>
  </si>
  <si>
    <t>How to Find Firmware Revision Number of Windows 10 Mobile Phone</t>
  </si>
  <si>
    <t>How to Change First Day of Week in Windows 10</t>
  </si>
  <si>
    <t>How to Remove Floppy Disk Drive in Windows Hyper-V Virtual Machine</t>
  </si>
  <si>
    <t>How to Change Focus Assist Automatic Rules in Windows 10</t>
  </si>
  <si>
    <t>How to Customize Focus Assist Priority List in Windows 10</t>
  </si>
  <si>
    <t>How to Turn On or Off Focus Assist in Windows 10</t>
  </si>
  <si>
    <t>How to Create a New Folder in Windows 10</t>
  </si>
  <si>
    <t>How to Change the Group by View of a Folder in Windows 10</t>
  </si>
  <si>
    <t>How to Change Icon of a Folder in Windows 10</t>
  </si>
  <si>
    <t>How to Show or Hide Folder Merge Conflicts in Windows 10</t>
  </si>
  <si>
    <t>How to Mount Folder as Virtual Drive in Windows 7, Windows 8, and Windows 10</t>
  </si>
  <si>
    <t>How to Open Folder in New Tab in Windows 10 File Explorer</t>
  </si>
  <si>
    <t>How to Open Each Folder in the Same or New Window in Windows 10</t>
  </si>
  <si>
    <t>How to Change a Folder Picture in Windows 10</t>
  </si>
  <si>
    <t>How to Rename Folder in Windows 10</t>
  </si>
  <si>
    <t>How to Change the Sort by View of a Folder in Windows 10</t>
  </si>
  <si>
    <t>How to Change the Template of a Drive, Folder, or Library in Windows 10</t>
  </si>
  <si>
    <t>How to Change the View Layout of a Folder in Windows 10</t>
  </si>
  <si>
    <t>How to Set a Default Folder View for All Folders in Windows 10</t>
  </si>
  <si>
    <t>How to Backup and Restore Folder View Settings in Windows 10</t>
  </si>
  <si>
    <t>How to Reset Folder View Settings to Default in Windows 10</t>
  </si>
  <si>
    <t>How Add or Remove Folders from This PC in Windows 10</t>
  </si>
  <si>
    <t>How to Enable or Disable Untrusted Font Blocking in Windows 10</t>
  </si>
  <si>
    <t>How to Exclude Specific Apps for Untrusted Font Blocking in Windows 10</t>
  </si>
  <si>
    <t>How to Rebuild Font Cache in Windows 10</t>
  </si>
  <si>
    <t>How to Change the Default Font in Windows 10</t>
  </si>
  <si>
    <t>How to Create Custom Font with Microsoft Font Maker app in Windows 10</t>
  </si>
  <si>
    <t>How to Backup and Restore Font Settings in Windows</t>
  </si>
  <si>
    <t>How to Restore Default Font Settings in Windows</t>
  </si>
  <si>
    <t>How to Enable or Disable Font Smoothing in Windows</t>
  </si>
  <si>
    <t>How to Change Font of Handwriting Panel in Windows 10</t>
  </si>
  <si>
    <t>How to Delete Fonts in Windows 10</t>
  </si>
  <si>
    <t>How to Get Fonts from the Microsoft Store in Windows 10</t>
  </si>
  <si>
    <t>How to Hide or Show Fonts in Windows</t>
  </si>
  <si>
    <t>How to Install Fonts in Windows 10</t>
  </si>
  <si>
    <t>How to Preview Fonts in Windows 10</t>
  </si>
  <si>
    <t>How to Start Fresh with Clean up-to-date Installation of Windows 10</t>
  </si>
  <si>
    <t>How to Reset and Clear Recent Items and Frequent Places in Windows 10</t>
  </si>
  <si>
    <t>How to Turn On or Off 'Recent Items' and 'Frequent Places' in Windows 10</t>
  </si>
  <si>
    <t>How to Enable or Disable Fullscreen Optimizations for Apps and Games in Windows 10</t>
  </si>
  <si>
    <t>Stress test your GPU for stability issues with FurMark</t>
  </si>
  <si>
    <t>G</t>
  </si>
  <si>
    <t>How to Choose Light or Dark Theme for Game Bar in Windows 10</t>
  </si>
  <si>
    <t>How to Dedicate Resources to Game in Windows 10 Game Bar</t>
  </si>
  <si>
    <t xml:space="preserve">How to Add or Remove Overlays on Xbox Game Bar Home in Windows 10
</t>
  </si>
  <si>
    <t>How to Customize Keyboard Shortcuts for Game Bar in Windows 10</t>
  </si>
  <si>
    <t xml:space="preserve">How to Turn On or Off Notification Sounds while Playing Games in Windows 10
</t>
  </si>
  <si>
    <t xml:space="preserve">How to Show or Hide Notifications when Playing Fullscreen Game in Windows 10
</t>
  </si>
  <si>
    <t>Enable or Disable Open Xbox Game Bar using Xbox button on Game Controller in Windows 10</t>
  </si>
  <si>
    <t xml:space="preserve">How to Pin and Unpin Xbox Game Bar Overlays on Screen in Windows 10
</t>
  </si>
  <si>
    <t>How to Record and Take Screenshots with Game Bar in Windows 10</t>
  </si>
  <si>
    <t>How to Turn On or Off Game Bar Tips in Windows 10</t>
  </si>
  <si>
    <t>How to Turn On or Off Xbox Game Bar in Windows 10</t>
  </si>
  <si>
    <t>How to View Game Performance with Game Bar in Windows 10</t>
  </si>
  <si>
    <t>How to Calibrate a Game Controller in Windows 10</t>
  </si>
  <si>
    <t>How to Enable or Disable Game DVR and Game Bar in Windows 10</t>
  </si>
  <si>
    <t>How to Undo 'Remember this as a game' for Game DVR in Windows 10</t>
  </si>
  <si>
    <t>How to Turn On or Off Game Mode Notifications in Windows 10</t>
  </si>
  <si>
    <t>How to Reset Game Mode Settings in Windows 10</t>
  </si>
  <si>
    <t>How to Turn On or Off Game Mode in Windows 10</t>
  </si>
  <si>
    <t>How to Turn On or Off Play Store Games Offline on Windows 10 PC</t>
  </si>
  <si>
    <t>How to Turn On or Off Variable Refresh Rate for Games in Windows 10</t>
  </si>
  <si>
    <t>General tab in Drive Properties in Windows 10 - Add or Remove</t>
  </si>
  <si>
    <t>How to Add or Remove General, Tools, and Hardware tabs in Drive Properties in Windows 10</t>
  </si>
  <si>
    <t>What is $GetCurrent folder and how to delete $GetCurrent folder in Windows 10</t>
  </si>
  <si>
    <t>Get even more out of Windows Suggestions - Turn On or Off in Windows 10</t>
  </si>
  <si>
    <t>How to Turn On or Off 'Get even more out of Windows' and 'Let's make Windows even better' Suggestions in Windows 10</t>
  </si>
  <si>
    <t>Check Get Windows 10 app Compatibility Report for Windows 10 in Window 7 and 8.1</t>
  </si>
  <si>
    <t>How to Remove 'Get Windows 10' Icon from Taskbar in Windows 7 and 8.1</t>
  </si>
  <si>
    <t>How to Add or Remove 'Share with' Context Menu in Windows 10</t>
  </si>
  <si>
    <t>How to Turn On or Off Glance Screen on Windows 10 Mobile Phone</t>
  </si>
  <si>
    <t>How to Go Back to the Previous Windows from Windows 10</t>
  </si>
  <si>
    <t>How to Set Number of Days can Go Back to Previous Version of Windows in Windows 10</t>
  </si>
  <si>
    <t>Google Chrome Address Bar - Always Show Full URLs</t>
  </si>
  <si>
    <t>How to Enable or Disable Strict Site Isolation Mode in Google Chrome in Windows</t>
  </si>
  <si>
    <t>Google Drive Context Menu - Add or Remove in Windows</t>
  </si>
  <si>
    <t xml:space="preserve">How to Add or Remove Google Drive Context Menu in Windows
</t>
  </si>
  <si>
    <t>How to Add or Remove Google Drive in Navigation Pane of File Explorer in Windows 10</t>
  </si>
  <si>
    <t>GPU Preferences for Apps - Backup and Restore in Windows 10</t>
  </si>
  <si>
    <t xml:space="preserve">How to Backup and Restore GPU Preferences for Apps in Windows 10
</t>
  </si>
  <si>
    <t>GPU Preferences for Apps - Reset to Default in Windows 10</t>
  </si>
  <si>
    <t xml:space="preserve">How to Reset GPU Preferences for Apps to Default in Windows 10
</t>
  </si>
  <si>
    <t>How to Check What Graphics Card or GPU is in Windows PC</t>
  </si>
  <si>
    <t xml:space="preserve">How to Turn On or Off Hardware Accelerated GPU Scheduling in Windows 10
</t>
  </si>
  <si>
    <t>How to Monitor GPU Temperature from Task Manager in Windows 10</t>
  </si>
  <si>
    <t>A guide to help users make an informed choice on buying a modern GPU</t>
  </si>
  <si>
    <t>How to Restart Video Graphics Driver of Display Adapter in Windows 8 and Windows 10</t>
  </si>
  <si>
    <t>Graphics Performance Preferences for Apps - Backup and Restore in Windows 10</t>
  </si>
  <si>
    <t>Graphics Preferences for Apps - Reset to Default in Windows 10</t>
  </si>
  <si>
    <t>How to Use Equalizer in Groove Music app in Windows 10</t>
  </si>
  <si>
    <t>How to Backup and Restore Groove Music app Settings in Windows 10</t>
  </si>
  <si>
    <t>How to Edit Song and Album Metadata Info in Groove Music app in Windows 10</t>
  </si>
  <si>
    <t>How to Set Now Playing Artist Art in Groove Music app as Lock Screen in Windows 10</t>
  </si>
  <si>
    <t>How to Set Now Playing Artist Art in Groove Music app as Desktop Background in Windows 10</t>
  </si>
  <si>
    <t>How to See Applied Group Policies in Windows 10</t>
  </si>
  <si>
    <t>How to Apply Local Group Policy to Administrators in Windows 10</t>
  </si>
  <si>
    <t>How to Apply Local Group Policy to Non-Administrators in Windows 10</t>
  </si>
  <si>
    <t>How to Apply Local Group Policies to Specific User in Windows 10</t>
  </si>
  <si>
    <t>How to Open the Local Group Policy Editor in Windows 10</t>
  </si>
  <si>
    <t>How to Reset All Local Group Policy Settings to Default in Windows 10</t>
  </si>
  <si>
    <t>How to Backup and Restore Local Group Policy Settings in Windows 10</t>
  </si>
  <si>
    <t>How to Manually Update Group Policy Settings in Windows 10</t>
  </si>
  <si>
    <t>How to Add or Remove Users from Groups in Windows 10</t>
  </si>
  <si>
    <t>How to Add a Guest Account in Windows 10</t>
  </si>
  <si>
    <t>How to Generate a Globally Unique Identifier (GUID) in Windows</t>
  </si>
  <si>
    <t>H</t>
  </si>
  <si>
    <t>How to Change Font Size of Handwriting Panel in Windows 10</t>
  </si>
  <si>
    <t>How to Turn On or Off Write with Fingertip in Handwriting Panel in Windows 10</t>
  </si>
  <si>
    <t>How to Add or Remove 'Hard disk burst ignore time' from Power Options in Windows</t>
  </si>
  <si>
    <t>How to Find Serial Number of Hard Drive in Windows</t>
  </si>
  <si>
    <t>Hardware tab in Drive Properties in Windows 10 - Add or Remove</t>
  </si>
  <si>
    <t>How to Change HDR and SDR Brightness Balance Level for Display in Windows 10</t>
  </si>
  <si>
    <t>How to Turn On or Off HDR and WCG Color for a Display in Windows 10</t>
  </si>
  <si>
    <t>How to Turn On or Off Play HDR Content when on Battery in Windows 10</t>
  </si>
  <si>
    <t>HDR Display - Run VESA Certified DisplayHDR Tests on in Windows 10</t>
  </si>
  <si>
    <t xml:space="preserve">How to Run VESA Certified DisplayHDR Tests on Display in Windows 10
</t>
  </si>
  <si>
    <t>How to Turn On or Off Stream HDR video for Display on Windows 10</t>
  </si>
  <si>
    <t>How to Turn On or Off Notifications on Head Mounted Display in Windows 10</t>
  </si>
  <si>
    <t>Headphones - Enable Spatial Sound in Windows 10</t>
  </si>
  <si>
    <t>How to Enable or Disable Spatial Sound for Headphones in Windows 10</t>
  </si>
  <si>
    <t>Headset Button Default Voice Activation App - Change in Windows 10</t>
  </si>
  <si>
    <t xml:space="preserve">Change Default Voice Activation App for Headset Button in Windows 10
</t>
  </si>
  <si>
    <t>How to Turn On or Off Hey Cortana in Windows 10</t>
  </si>
  <si>
    <t>How to Specify Hiberfile Type as Full or Reduced in Windows 10</t>
  </si>
  <si>
    <t>How to Hibernate the Computer in Windows 10</t>
  </si>
  <si>
    <t>How to Enable or Disable Windows To Go Workspace using Hibernate on Windows 10 PC</t>
  </si>
  <si>
    <t>How to Enable or Disable Hibernate in Windows 10</t>
  </si>
  <si>
    <t>How to Add or Remove Hibernate from Power menu in Windows 10</t>
  </si>
  <si>
    <t>How to Enable or Disable Shut Down, Restart, Sleep, and Hibernate in Power Menu in Windows 10</t>
  </si>
  <si>
    <t>How to Show Hidden Files, Folders, and Drives in Windows 10</t>
  </si>
  <si>
    <t>How to Add Hidden items to Context Menu in Windows 10</t>
  </si>
  <si>
    <t>How to Add Hide selected items to Context Menu in Windows 10</t>
  </si>
  <si>
    <t>How to Enable or Disable High Contrast Keyboard Shortcut in Windows</t>
  </si>
  <si>
    <t>How to Turn On or Off High Contrast Mode in Windows 10</t>
  </si>
  <si>
    <t>How to Change Highlighted Text Color in Windows 10</t>
  </si>
  <si>
    <t>How to Add History to Context Menu in Windows 10</t>
  </si>
  <si>
    <t>How to Add HomeGroup to Context Menu in Windows 10</t>
  </si>
  <si>
    <t>How to Create a Homegroup in Windows 10</t>
  </si>
  <si>
    <t>How to Add or Remove Homegroup Desktop Icon in Windows 10</t>
  </si>
  <si>
    <t>How to Join a Homegroup in Windows 10</t>
  </si>
  <si>
    <t>How to Add or Remove Homegroup in Navigation Pane of File Explorer in Windows 10</t>
  </si>
  <si>
    <t>How to Leave a Homegroup in Windows 10</t>
  </si>
  <si>
    <t>How to Change Homegroup Password in Windows 10</t>
  </si>
  <si>
    <t>How to View or Print Homegroup Password in Windows 10</t>
  </si>
  <si>
    <t>How to Block Websites using Hosts File in Windows</t>
  </si>
  <si>
    <t>How to reset Hosts file back to default in Windows</t>
  </si>
  <si>
    <t>How to Turn On or Off Hotspot 2.0 Networks in Windows 10</t>
  </si>
  <si>
    <t>How to Change HungAppTimeout Value in Windows 10</t>
  </si>
  <si>
    <t>How to Create Hyper-V virtual machine using free Windows XP Mode in Windows 10</t>
  </si>
  <si>
    <t>How to Create and Use Hyper-V Checkpoints in Windows 10</t>
  </si>
  <si>
    <t>How to Create VHD of Windows 10 Installation and Use in Hyper-V</t>
  </si>
  <si>
    <t>How to Use Differencing Disks in Hyper-V</t>
  </si>
  <si>
    <t>How to Turn On or Off Hyper-V Enhanced Session Mode in Windows 10</t>
  </si>
  <si>
    <t>How to Create a Hyper-V Manager shortcut in Windows 10</t>
  </si>
  <si>
    <t>How to Native Boot to VHD of Hyper-V Virtual Machine</t>
  </si>
  <si>
    <t>How to enable Nested Virtualization on Hyper-V VM to allow Hyper-V to run virtual machines</t>
  </si>
  <si>
    <t>How to Optimize Hyper-V Virtual Machines for better Performance</t>
  </si>
  <si>
    <t>How to Quick Create a New Hyper-V Virtual Machine</t>
  </si>
  <si>
    <t>How to use Hyper-V Quick Create and pre-installed Ubuntu virtual hard disk to setup Ubuntu Linux virtual machine</t>
  </si>
  <si>
    <t>How to Run Virtual Machines and any Vrtualization Software on Same Windows 10 Computer</t>
  </si>
  <si>
    <t>How to Change Default Folder to Store Hyper-V Virtual Hard Disks</t>
  </si>
  <si>
    <t>How to Add or Remove a Physical Hard Disk to Hyper-V Virtual Machine</t>
  </si>
  <si>
    <t>How to Create a Hyper-V Virtual Machine Connection shortcut in Windows 10</t>
  </si>
  <si>
    <t>How to Create Shortcut of Hyper-V Virtual Machine in Windows 8 and 10</t>
  </si>
  <si>
    <t>How to Delete Hyper-V Virtual Machine in Windows 10</t>
  </si>
  <si>
    <t>How to Export Hyper-V Virtual Machines in Windows 10</t>
  </si>
  <si>
    <t>How to Import Hyper-V Virtual Machines in Windows 10</t>
  </si>
  <si>
    <t>How to Move Hyper-V Virtual Machine in Windows 10</t>
  </si>
  <si>
    <t>How to Rename Hyper-V Virtual Machine in Windows 10</t>
  </si>
  <si>
    <t>How to See if Hyper-V Virtual Machine is Generation 1 or Generation 2</t>
  </si>
  <si>
    <t>How to Use Local Devices and Resources on Hyper-V Virtual Machine in Windows 10</t>
  </si>
  <si>
    <t>Set up and use Hyper-V virtual machine to get Windows 10 Insider ISO images</t>
  </si>
  <si>
    <t>How to Change Default Folder to Store Hyper-V Virtual Machines</t>
  </si>
  <si>
    <t>How to Setup and Use Hyper-V in Windows 10 for OS Virtualization</t>
  </si>
  <si>
    <t>How to Install CentOS Linux on Hyper-V Virtual Machine in Windows 10</t>
  </si>
  <si>
    <t>I</t>
  </si>
  <si>
    <t>How to Rebuild the Icon Cache in Windows 10</t>
  </si>
  <si>
    <t>How to Change Icon Cache Size in Windows</t>
  </si>
  <si>
    <t>How to Extract Icon from File in Windows</t>
  </si>
  <si>
    <t>How to Change Text Size for Icons in Windows 10</t>
  </si>
  <si>
    <t>How to Rotate an Image in Windows 10</t>
  </si>
  <si>
    <t>How to Add or Remove 'Include in library' from Context Menu in Windows 10</t>
  </si>
  <si>
    <t>Disable Adding Locations on Removable Drives to Index and Libraries in Windows 10</t>
  </si>
  <si>
    <t>How to Add or Remove File Types for Search Index in Windows 10</t>
  </si>
  <si>
    <t>How to Change Storage Location of Search Index in Windows 10</t>
  </si>
  <si>
    <t>How to Add or Remove Locations for Search Index in Windows 10</t>
  </si>
  <si>
    <t>How to Enable or Disable Modifying Indexed Locations in Windows</t>
  </si>
  <si>
    <t>How to Reset and Rebuild Search Index in Windows 10</t>
  </si>
  <si>
    <t>How to Enable or Disable Indexer Backoff in Windows</t>
  </si>
  <si>
    <t>How to Use Indexer Diagnostics App for Windows Search Indexer Issues in Windows 10</t>
  </si>
  <si>
    <t>How to Turn On or Off Indexing Contents and Properties of Files on a Drive in Windows</t>
  </si>
  <si>
    <t>How to Enable or Disable Search Indexing in Windows</t>
  </si>
  <si>
    <t>How to Enable or Disable Indexing when on Battery Power in Windows</t>
  </si>
  <si>
    <t>How to Enable or Disable Advanced Indexing Options in Windows</t>
  </si>
  <si>
    <t>How to Create an Indexing Options Shortcut in Windows 10</t>
  </si>
  <si>
    <t>How to Customize Details of Shortcut Infotips in Windows</t>
  </si>
  <si>
    <t>How to Hide or Show Pop-up Description for Folder and Desktop Items in Windows 10</t>
  </si>
  <si>
    <t>How to Add Inherited Permissions Context Menu in Windows</t>
  </si>
  <si>
    <t>Enable or Disable Inherited Permissions for Files and Folders in Windows</t>
  </si>
  <si>
    <t>How to Turn On or Off Getting to know you for Inking &amp; Typing Personalization in Windows 10</t>
  </si>
  <si>
    <t>How to Turn On or Off Improve Inking &amp; Typing Recognition in Windows 10</t>
  </si>
  <si>
    <t>How to Do a Repair Install of Windows 10 with an In-place Upgrade</t>
  </si>
  <si>
    <t>How to Turn On or Off Language Bar and Input Indicator in Windows 10</t>
  </si>
  <si>
    <t>How to Set Default Keyboard Input Language in Windows 10</t>
  </si>
  <si>
    <t>How to Enable or Disable Insider Build Settings in Windows 10</t>
  </si>
  <si>
    <t>How to Change Account Used for Insider Builds in Windows 10</t>
  </si>
  <si>
    <t>How to Start or Stop Receiving Insider Builds in Windows 10</t>
  </si>
  <si>
    <t>How to Install or Uninstall Insider Hub app in Windows 10</t>
  </si>
  <si>
    <t>Insider Preview Builds - Start or Stop Getting on a Windows 10 PC</t>
  </si>
  <si>
    <t>How to Start or Stop Getting Insider Preview Builds on a Windows 10 PC</t>
  </si>
  <si>
    <t>How to Stop Receiving Insider Preview Builds on Windows 10 Mobile Phone</t>
  </si>
  <si>
    <t>Insider Program - Change Channel in Windows 10</t>
  </si>
  <si>
    <t>How to Change Windows Insider Program Channel in Windows 10</t>
  </si>
  <si>
    <t>Insider Program - Join to Register Account</t>
  </si>
  <si>
    <t xml:space="preserve">How to Join Windows Insider Program to Register Account
</t>
  </si>
  <si>
    <t>Insider Program - Leave and Unregister Account</t>
  </si>
  <si>
    <t xml:space="preserve">How to Leave Windows Insider Program to Unregister Account
</t>
  </si>
  <si>
    <t>How to Choose to Skip Ahead to Next Release for Windows 10 Insiders in Fast Ring</t>
  </si>
  <si>
    <t>How to Find Windows 10 Original Install Date and Time</t>
  </si>
  <si>
    <t>How to Install Windows 10 S on a Windows 10 PC</t>
  </si>
  <si>
    <t>How to Add or Remove Intel HD Graphics desktop context menu in Windows</t>
  </si>
  <si>
    <t>How to Add or Remove Internet Explorer in Power Options in Windows</t>
  </si>
  <si>
    <t>How to Enable or Disable Enterprise Mode for Internet Explorer 11</t>
  </si>
  <si>
    <t>How to Turn On or Off Enterprise Mode for Websites in Internet Explorer 11</t>
  </si>
  <si>
    <t>How to Import or Export Internet Explorer Favorites with HTM file in Windows 10</t>
  </si>
  <si>
    <t>How to Import Favorites from Microsoft Edge to Internet Explorer in Windows 10</t>
  </si>
  <si>
    <t>How to Import Favorites from Internet Explorer to Microsoft Edge in Windows 10</t>
  </si>
  <si>
    <t>How to Install or Uninstall Internet Explorer in Windows 10</t>
  </si>
  <si>
    <t>How to Change "JavaScript Timer Frequency" Power Option Setting for Internet Explorer</t>
  </si>
  <si>
    <t>Internet Explorer - Let Open Sites in Microsoft Edge Chromium</t>
  </si>
  <si>
    <t>How to Turn On or Off Let Internet Explorer Open Sites in Microsoft Edge Chromium</t>
  </si>
  <si>
    <t>How to Restore and Open Internet Explorer in Windows 10</t>
  </si>
  <si>
    <t>How to Add or Remove Open Microsoft Edge Tab Button in Internet Explorer in Windows 10</t>
  </si>
  <si>
    <t>How to Turn On or Off Play Sounds in Webpages in Internet Explorer</t>
  </si>
  <si>
    <t>How to Reset Internet Explorer in Windows 10</t>
  </si>
  <si>
    <t>How to Hide or Show Search Box in Internet Explorer 11</t>
  </si>
  <si>
    <t>How to Add or Remove Internet Explorer Send Feedback Smiley Button in Windows 10</t>
  </si>
  <si>
    <t>How to Turn On or Off to Store your Passwords for Websites in Internet Explorer 11 (IE11)</t>
  </si>
  <si>
    <t>How to View and Remove Stored Passwords for Websites by Internet Explorer 11 (IE11)</t>
  </si>
  <si>
    <t>How to Change Internet Time Server in Windows</t>
  </si>
  <si>
    <t>How to Add and Remove Internet Time Servers in Windows</t>
  </si>
  <si>
    <t>How to Find Private and Public IP Address of Your Windows 10 PC</t>
  </si>
  <si>
    <t>How to Change IPv4 and IPv6 DNS Server Address in Windows</t>
  </si>
  <si>
    <t>How to Enable or Disable IPv6 in Windows 7, Windows 8, and Windows 10</t>
  </si>
  <si>
    <t>How to Mount or Unmount ISO and IMG Files in Windows 10</t>
  </si>
  <si>
    <t>How to Download a Windows 10 ISO File</t>
  </si>
  <si>
    <t>How to Create a Windows 10 ISO Image File from UUP Upgrade Files</t>
  </si>
  <si>
    <t>How to create ISO image containing all your preferred Windows 10 Insider editions</t>
  </si>
  <si>
    <t>How to create a Windows 10 ISO image for clean, in-place upgrade and repair install</t>
  </si>
  <si>
    <t>How to create a Windows Preinstallation Environment bootable USB flash drive or ISO image</t>
  </si>
  <si>
    <t>ISO or USB - See Full Details</t>
  </si>
  <si>
    <t>How to See Full Details about a Windows 10 ISO file or USB</t>
  </si>
  <si>
    <t>J</t>
  </si>
  <si>
    <t>How to Enable or Disable Pin and Unpin Items on Jump Lists in Windows 10</t>
  </si>
  <si>
    <t>How to Change Maximum Number of Items in Jump Lists in Windows 10</t>
  </si>
  <si>
    <t>How to Pin or Unpin Items on Jump Lists in Windows 10</t>
  </si>
  <si>
    <t>How to Rearrange Pinned Items On Jump Lists in Windows 10</t>
  </si>
  <si>
    <t>How to Enable or Disable Showing Remote Locations in Jump Lists in Windows</t>
  </si>
  <si>
    <t>How to Create Soft and Hard Symbolic Links in Windows</t>
  </si>
  <si>
    <t>How to Restore Default Junction Points in Windows</t>
  </si>
  <si>
    <t>K</t>
  </si>
  <si>
    <t>How to Change Keyboard Character Repeat Delay and Rate in Windows</t>
  </si>
  <si>
    <t>How to Change Keyboard Layout in Windows 10</t>
  </si>
  <si>
    <t>How to Set Default Keyboard Layout in Windows 10</t>
  </si>
  <si>
    <t>How to Turn On or Off Use Different Keyboard Layout for each App Window in Windows 10</t>
  </si>
  <si>
    <t>How to Add or Remove Keyboard Layouts in Windows 10</t>
  </si>
  <si>
    <t>How to Right Click using Keyboard in Windows 7, Windows 8, and Windows 10</t>
  </si>
  <si>
    <t>How to Assign Keyboard Shortcut to Shortcuts in Windows 10</t>
  </si>
  <si>
    <t>Keyboard Shortcuts for Sticky Notes in Windows 10</t>
  </si>
  <si>
    <t>List of Keyboard Shortcuts in Windows 10</t>
  </si>
  <si>
    <t>Keyboard Shortcuts List for Microsoft Edge</t>
  </si>
  <si>
    <t>Turn On or Off Add Space after Text Suggestion for Hardware Keyboard in Windows 10</t>
  </si>
  <si>
    <t>How to Turn On or Off Text Suggestions for Hardware Keyboard in Windows 10</t>
  </si>
  <si>
    <t>How to Add Kill All Not Responding Tasks Context Menu in Windows 10</t>
  </si>
  <si>
    <t>How to Change Kiosk App in Windows 10</t>
  </si>
  <si>
    <t>How to Turn On or Off Auto Restart when Windows 10 Crashes while in Kiosk Mode</t>
  </si>
  <si>
    <t>How to Download and Install Media Feature Pack for N Editions of Windows 10</t>
  </si>
  <si>
    <t>L</t>
  </si>
  <si>
    <t>How to Add a Language in Windows 10</t>
  </si>
  <si>
    <t>How to Change System UI Language in Windows 10</t>
  </si>
  <si>
    <t>How to Change Speech Recognition Language in Windows 10</t>
  </si>
  <si>
    <t>How to Turn On or Off Website Access to Language List in Windows 10</t>
  </si>
  <si>
    <t>How to See System Default UI Language of Windows 10</t>
  </si>
  <si>
    <t>How to Remove a Language in Windows 10</t>
  </si>
  <si>
    <t>How to Enable or Disable NTFS Last Access Time Stamp Updates in Windows 10</t>
  </si>
  <si>
    <t>Left and Right Audio Balance of Sound Devices - Adjust in Windows 10</t>
  </si>
  <si>
    <t>Let's make Windows even better Suggestions - Turn On or Off in Windows 10</t>
  </si>
  <si>
    <t>How to Add or Remove Music Library in Windows 10</t>
  </si>
  <si>
    <t>How to Add or Remove Pictures Library in Windows 10</t>
  </si>
  <si>
    <t>How to Add or Remove Saved Pictures Library in Windows 10</t>
  </si>
  <si>
    <t>How to Add or Remove Videos Library in Windows 10</t>
  </si>
  <si>
    <t>How to Add or Remove Libraries Desktop Icon in Windows 10</t>
  </si>
  <si>
    <t>How to Change Libraries Icon in File Explorer in Windows 10</t>
  </si>
  <si>
    <t>How to Add or Remove Libraries in Navigation Pane of File Explorer in Windows 10</t>
  </si>
  <si>
    <t>How to Move Libraries Above or Below This PC in Navigation Pane in Windows 10</t>
  </si>
  <si>
    <t>How to Restore Default Libraries in Windows 10</t>
  </si>
  <si>
    <t>How to Add Change Icon to Context Menu of New Libraries in Windows 10</t>
  </si>
  <si>
    <t>How to Create a New Library in Windows 10</t>
  </si>
  <si>
    <t>How to Re-order Folder Groups Inside a Library in Windows 10</t>
  </si>
  <si>
    <t>How to Hide or Show a Library in Navigation Pane in Windows 10</t>
  </si>
  <si>
    <t>How to Change Icon of a Library in Windows 10</t>
  </si>
  <si>
    <t>How to Remove Included Folder from Library in Windows 10</t>
  </si>
  <si>
    <t>How to Restore Default Settings of Library in Windows 10</t>
  </si>
  <si>
    <t>How to Add Restore Settings to Context Menu of Libraries in Windows 10</t>
  </si>
  <si>
    <t>How to Set Default and Public Save Location of Library in Windows 10</t>
  </si>
  <si>
    <t>How to Determine if Windows License Type is OEM, Retail, or Volume</t>
  </si>
  <si>
    <t>How to Turn On or Off Windows 10 Limited Periodic Scanning with Windows Defender</t>
  </si>
  <si>
    <t>How to Add or Remove Linux in Navigation Pane of File Explorer in Windows 10</t>
  </si>
  <si>
    <t>Linux Distribution version - Set to WSL 1 or WSL 2 in Windows 10</t>
  </si>
  <si>
    <t xml:space="preserve">How to Set Linux Distribution version to WSL 1 or WSL 2 in Windows 10
</t>
  </si>
  <si>
    <t>How to Add List Permissions Context Menu in Windows</t>
  </si>
  <si>
    <t>How to Clear Your Live Tile Cache on Start in Windows 10</t>
  </si>
  <si>
    <t>How to Enable or Disable Live Tile Notifications on Start in Windows 10</t>
  </si>
  <si>
    <t>How to Turn Live Tiles On or Off for Apps on Start in Windows 10</t>
  </si>
  <si>
    <t>How to Add or Update Security Questions for Local Account in Windows 10</t>
  </si>
  <si>
    <t>How to Sign in to Store with Different Microsoft Account in Windows 10</t>
  </si>
  <si>
    <t>How to Switch to a Local Account from a Microsoft Account in Windows 10</t>
  </si>
  <si>
    <t>How to Switch to a Microsoft Account from a Local Account in Windows 10</t>
  </si>
  <si>
    <t>How to Enable or Disable Use of Security Questions for Local Accounts in Windows 10</t>
  </si>
  <si>
    <t>How to Securely Login to Local Accounts with YubiKey Security Key in Windows 7, Windows 8, and Windows 10</t>
  </si>
  <si>
    <t>How to Backup and Restore Local Group Policy Objects in Windows 10</t>
  </si>
  <si>
    <t>How to Add or Remove Network Icon on Lock and Sign-in Screen in Windows 10</t>
  </si>
  <si>
    <t>How to Lock your Windows 10 Mobile Phone Online</t>
  </si>
  <si>
    <t>How to Open Local Security Policy Editor in Windows</t>
  </si>
  <si>
    <t>How to Turn On or Off Location Access for Desktop apps in Windows 10</t>
  </si>
  <si>
    <t>How to Enable or Disable Changing Geographic Location in Windows</t>
  </si>
  <si>
    <t>How to Clear Your Location History on Windows 10 PC</t>
  </si>
  <si>
    <t>How to Change Region Location of Windows 10 for when Abroad</t>
  </si>
  <si>
    <t>How to Turn On or Off Location Service in Windows 10</t>
  </si>
  <si>
    <t>How to Set, Change, or Clear Default Location for Windows 10 PC</t>
  </si>
  <si>
    <t>Location tab in Folder Properties in Windows 10 - Add or Remove</t>
  </si>
  <si>
    <t xml:space="preserve">How to Add or Remove Location tab in Folder Properties in Windows 10
</t>
  </si>
  <si>
    <t>How to Automatically Lock Computer in Windows 10</t>
  </si>
  <si>
    <t>How to Enable or Disable Lock Computer in Windows</t>
  </si>
  <si>
    <t>How to Lock the Computer in Windows 10</t>
  </si>
  <si>
    <t>How to Play Sound when Lock Computer in Windows</t>
  </si>
  <si>
    <t>Lock Screen Background - Change in Windows 10</t>
  </si>
  <si>
    <t>How to Change Lock Screen Background to Windows Spotlight, Picture, or Slideshow in Windows 10</t>
  </si>
  <si>
    <t>How to Enable or Disable Changing Lock Screen Background in Windows 10</t>
  </si>
  <si>
    <t>How to Turn On or Off Show Lock Screen Background on Sign-in Screen in Windows 10</t>
  </si>
  <si>
    <t>How to Choose Apps to Show Detailed and Quick Status on Lock Screen in Windows 10</t>
  </si>
  <si>
    <t>How to Find and Save Custom Lock Screen Background Images in Windows 10</t>
  </si>
  <si>
    <t>How to Enable or Disable Cortana on your Lock Screen in Windows 10</t>
  </si>
  <si>
    <t>How to Enable or Disable the Lock Screen in Windows 10</t>
  </si>
  <si>
    <t>How to Hide or Show Content of Notifications on Lock Screen in Windows 10</t>
  </si>
  <si>
    <t>Lock Screen Notifications - Turn On or Off in Windows 10</t>
  </si>
  <si>
    <t xml:space="preserve">How to Turn On or Off Show Notifications on Lock Screen in Windows 10
</t>
  </si>
  <si>
    <t>How to Enable Search Box on Lock Screen in Windows 10</t>
  </si>
  <si>
    <t>How to Enable or Disable Lock Screen Slide Show in Windows 10</t>
  </si>
  <si>
    <t>How to Turn On or Off Automatically Dismiss Lock Screen for Windows Hello Face in Windows 10</t>
  </si>
  <si>
    <t>How to Get More Information about a Windows Spotlight Image in Windows 10</t>
  </si>
  <si>
    <t>How to Find and Save Windows Spotlight Background Images in Windows 10</t>
  </si>
  <si>
    <t>How to Rate Windows Spotlight Background Images on Lock Screen in Windows 10</t>
  </si>
  <si>
    <t>How to Remotely Lock Windows 10 Device with Find My Device</t>
  </si>
  <si>
    <t>How to Automatically Lock Windows 10 PC with your Phone</t>
  </si>
  <si>
    <t>How to Play Sound at Logoff (Sign-out) in Windows 10</t>
  </si>
  <si>
    <t>How to Play Sound at Logon (Sign-in) in Windows 10</t>
  </si>
  <si>
    <t>How to Enable or Disable Win32 Long Paths in Windows 10</t>
  </si>
  <si>
    <t>Add or Remove 'Look for an app in the Store' in Open with in Windows 10</t>
  </si>
  <si>
    <t>How to Use Lync app to Join Online Meeting as Guest without Lync Account</t>
  </si>
  <si>
    <t>M</t>
  </si>
  <si>
    <t>How to Find MAC Address of Your Windows 10 Mobile Phone</t>
  </si>
  <si>
    <t>How to Find MAC Address on Your Windows 10 PC</t>
  </si>
  <si>
    <t>How to Turn On or Off Random Hardware MAC Addresses for Wi-Fi in Windows 10</t>
  </si>
  <si>
    <t>Turn On or Off Random Hardware MAC Addresses for Wi-Fi in Windows 10 Mobile Phone</t>
  </si>
  <si>
    <t>How to Create and Restore a System Image Backup with Macrium Reflect</t>
  </si>
  <si>
    <t>How to Create a Macrium Reflect Rescue Partition</t>
  </si>
  <si>
    <t>How to Use Macrium Reflect Rescue Media to Fix Windows Boot Issues</t>
  </si>
  <si>
    <t>How to Set Up Dual or Multi Boot using Macrium Reflect System Image</t>
  </si>
  <si>
    <t>How to Create Hyper-V Virtual Machine using Macrium Reflect System Image</t>
  </si>
  <si>
    <t>How to Choose Where to Keep Mouse Cursor while using Magnifier in Windows 10</t>
  </si>
  <si>
    <t>How to Choose Where to Keep Text Cursor while using Magnifier in Windows 10</t>
  </si>
  <si>
    <t>How to Open and Close Magnifier in Windows 10</t>
  </si>
  <si>
    <t>How to Turn On or Off Invert Colors of Magnifier Window in Windows 10</t>
  </si>
  <si>
    <t>How to Turn On or Off Floating Transparent Magnifying Glass for Magnifier in Windows 10</t>
  </si>
  <si>
    <t>How to Turn On or Off Start Magnifier Automatically at Login in Windows 10</t>
  </si>
  <si>
    <t>How to Turn On or Off Start Magnifier Automatically before Login in Windows 10</t>
  </si>
  <si>
    <t>How to Change Magnifier View in Windows 10</t>
  </si>
  <si>
    <t>How to Change Magnifier Zoom Level Increments in Windows 10</t>
  </si>
  <si>
    <t>How to Add or Delete Accounts in Mail App in Windows 10</t>
  </si>
  <si>
    <t>How to Perform Advanced Searches in Windows 10 Mail App</t>
  </si>
  <si>
    <t>How to Turn On or Off Auto-open Next Item in Windows 10 Mail app</t>
  </si>
  <si>
    <t>How to Turn On or Off Automatic Replies in Mail app in Windows 10</t>
  </si>
  <si>
    <t>How to Turn On or Off Caret Browsing in Windows 10 Mail app</t>
  </si>
  <si>
    <t>How to Change Mailbox Sync Settings for Mail app in Windows 10</t>
  </si>
  <si>
    <t>How to Change Default Font for Mail app in Windows 10</t>
  </si>
  <si>
    <t>How to Delete Email Messages in Windows 10 Mail app</t>
  </si>
  <si>
    <t>Turn On or Off Automatically Download External Content in Mail app in Windows 10</t>
  </si>
  <si>
    <t>How to Add or Remove Folders from Favorites in Mail app in Windows 10</t>
  </si>
  <si>
    <t>How to Turn On or Off Focused Inbox in Windows 10 Mail app</t>
  </si>
  <si>
    <t>How to Change Folder and Message Spacing Density in Windows 10 Mail app</t>
  </si>
  <si>
    <t>How to Turn On or Off Group by Conversation in Message List of Windows 10 Mail app</t>
  </si>
  <si>
    <t>Change How to Automatically Mark Message as Read in Windows 10 Mail app</t>
  </si>
  <si>
    <t>How to Turn On or Off Message Preview Text in Windows 10 Mail app</t>
  </si>
  <si>
    <t>How to Move Messages to Focused or Other Inbox for Outlook in Windows 10 Mail app</t>
  </si>
  <si>
    <t>How to Change Mail app Notification Sound in Windows 10</t>
  </si>
  <si>
    <t>How to Turn On or Off Mail app Notification Banner and Sound in Windows 10</t>
  </si>
  <si>
    <t>How to Pin to Start Email Account from Mail app in Windows 10</t>
  </si>
  <si>
    <t>How to Pin to Start Email Folder from Mail app in Windows 10</t>
  </si>
  <si>
    <t>Hide or Show Preview of Attached Images in Message List of Windows 10 Mail app</t>
  </si>
  <si>
    <t>How to Rename Account in Mail App in Windows 10</t>
  </si>
  <si>
    <t>How to Save Email Messages in Windows 10 Mail app</t>
  </si>
  <si>
    <t>How to Hide or Show Sender Pictures in Windows 10 Mail App</t>
  </si>
  <si>
    <t>How to Turn On or Off Mail app Signature in Windows 10</t>
  </si>
  <si>
    <t>How to Turn On or Off Swipe Actions in Windows 10 Mail app</t>
  </si>
  <si>
    <t>How to Turn On or Off Email for Account in Mail app in Windows 10</t>
  </si>
  <si>
    <t>How to Use Malicious Software Removal Tool in Windows</t>
  </si>
  <si>
    <t>How to Add Manage Library to Context Menu of Libraries in Windows 10</t>
  </si>
  <si>
    <t>How to Add or Remove Manage on This PC Context Menu in Windows 10</t>
  </si>
  <si>
    <t>How to Map Network Drive or Disconnect Network Drive in Windows 10</t>
  </si>
  <si>
    <t xml:space="preserve">Enable Mapped Drives to be Available in Elevated Command Prompt and PowerShell in Windows
</t>
  </si>
  <si>
    <t>How to Enable or Disable Scan Mapped Network Drives with Windows Defender in Windows 10</t>
  </si>
  <si>
    <t>How to Download Offline Maps in Windows 10</t>
  </si>
  <si>
    <t>How to Backup and Restore Maps app Settings in Windows 10</t>
  </si>
  <si>
    <t>How to Enable or Disable Automatic Updates for Offline Maps in Windows 10</t>
  </si>
  <si>
    <t>How to Turn On or Off Automatic Updates for Offline Maps in Windows 10</t>
  </si>
  <si>
    <t>Turn On or Off Download Offline Maps over Metered Connections in Windows 10</t>
  </si>
  <si>
    <t>How to Change Storage Location of Offline Maps in Windows 10</t>
  </si>
  <si>
    <t>How to Maximize and Restore App Window in Windows 10</t>
  </si>
  <si>
    <t>How to Add or Remove Maximum Processor Frequency in Windows 10 Power Options</t>
  </si>
  <si>
    <t>How to create install media for completely automated unattended install of Windows 10</t>
  </si>
  <si>
    <t>How to Run Windows Memory Diagnostics Tool in Windows 10</t>
  </si>
  <si>
    <t>How to Determine System Memory Size, Speed, and Type in Windows 10</t>
  </si>
  <si>
    <t>Test your RAM with MemTest 86+</t>
  </si>
  <si>
    <t>How to Change Menu Show Delay Time in Windows 10</t>
  </si>
  <si>
    <t>How to Set Menus to Open Aligned to Left or Right in Windows 10</t>
  </si>
  <si>
    <t>How to Change Text Size for Menus in Windows 10</t>
  </si>
  <si>
    <t>How to Add a Message at Sign-in for Users in Windows 10</t>
  </si>
  <si>
    <t>How to Change Text Size for Message Boxes in Windows 10</t>
  </si>
  <si>
    <t>How to Allow or Deny OS and Apps Access to Messaging in Windows 10</t>
  </si>
  <si>
    <t>How to Delete Conversations in Messaging app on Windows 10 PC</t>
  </si>
  <si>
    <t>How to Mute and Unmute Conversation Notifications from Messaging app in Windows 10</t>
  </si>
  <si>
    <t>How to Turn On or Off Messaging Everywhere in Windows 10 PC and Windows 10 Mobile</t>
  </si>
  <si>
    <t>Metered Connections for Microsoft Defender Antivirus Updates - Enable or Disable in Windows 10</t>
  </si>
  <si>
    <t xml:space="preserve">Enable or Disable Microsoft Defender Antivirus Updates Over Metered Connections in Windows 10
</t>
  </si>
  <si>
    <t>How to Enable or Disable Sync Your Settings on Metered Connections in Windows 10</t>
  </si>
  <si>
    <t>Enable or Disable Allow Automatically Download Updates over Metered Connections in Windows 10</t>
  </si>
  <si>
    <t>How to Check if Windows 10 PC Supports Miracast</t>
  </si>
  <si>
    <t>How to Allow or Deny OS and Apps Access to Microphone in Windows 10</t>
  </si>
  <si>
    <t>How to Enable or Disable the Microphone in Windows</t>
  </si>
  <si>
    <t>How to Listen to Microphone through a Playback Device in Windows</t>
  </si>
  <si>
    <t>Add or Remove Trusted Devices Associated with your Microsoft Account in Windows 10</t>
  </si>
  <si>
    <t>How to Add or Remove Aliases for your Microsoft Account</t>
  </si>
  <si>
    <t>How to Change the Primary Alias for your Microsoft Account</t>
  </si>
  <si>
    <t>How to Change Sign-in Preferences of your Microsoft Account Aliases</t>
  </si>
  <si>
    <t>How to Change User Name of an Account in Windows 10</t>
  </si>
  <si>
    <t>How to Enable or Disable Password Expiration for Your Microsoft Account</t>
  </si>
  <si>
    <t>How to Use Microsoft Privacy Dashboard to Manage Your Privacy on the Cloud in Windows 10</t>
  </si>
  <si>
    <t>Microsoft Account Problem Notification - We need to fix your Microsoft account</t>
  </si>
  <si>
    <t>Fix - We need to fix your Microsoft account</t>
  </si>
  <si>
    <t>How to Set Up Security Key to Sign in to Microsoft Account in Microsoft Edge</t>
  </si>
  <si>
    <t>How to Set Up Windows Hello to Sign in to Microsoft Account in Microsoft Edge on Windows 10 PC</t>
  </si>
  <si>
    <t>How to Delete Sync Settings for Windows 10 Devices from your Microsoft Account</t>
  </si>
  <si>
    <t>How to Enable or Disable Sync Your Settings in Windows 10</t>
  </si>
  <si>
    <t>How to Turn On or Off Your Sync Settings in Windows 10</t>
  </si>
  <si>
    <t>How to Create a 'Sync your settings' Shortcut in Windows 10</t>
  </si>
  <si>
    <t>How to Turn On or Off Two-step Verification for your Microsoft Account</t>
  </si>
  <si>
    <t>How to Allow or Block Microsoft Accounts in Windows 10</t>
  </si>
  <si>
    <t>How to Enable or Disable Passwordless Sign-in for Microsoft Accounts in Windows 10</t>
  </si>
  <si>
    <t>Microsoft Defender Antivirus context menu - Add or Remove in Windows 10</t>
  </si>
  <si>
    <t>How to Add or Remove Microsoft Defender context menu in Windows 10</t>
  </si>
  <si>
    <t>Microsoft Defender Antivirus Potential Unwanted App (PUA) Protection - Enable or Disable in Windows 10</t>
  </si>
  <si>
    <t xml:space="preserve">How to Enable or Disable Microsoft Defender Antivirus Potential Unwanted App (PUA) Protection in Windows 10
</t>
  </si>
  <si>
    <t>Microsoft Defender Antivirus Protection History - View in Windows 10</t>
  </si>
  <si>
    <t>How to View Protection History of Microsoft Defender Antivirus in Windows 10</t>
  </si>
  <si>
    <t>Microsoft Defender Antivirus Real-time Protection - Enable or Disable in Windows 10</t>
  </si>
  <si>
    <t xml:space="preserve">How to Enable or Disable Real-time Protection for Microsoft Defender Antivirus in Windows 10
</t>
  </si>
  <si>
    <t>Microsoft Defender Antivirus 'Scan with Microsoft Defender' Context Menu - Add or Remove in Windows 10</t>
  </si>
  <si>
    <t xml:space="preserve">How to Add or Remove "Scan with Microsoft Defender" Context Menu in Windows 10
</t>
  </si>
  <si>
    <t>Microsoft Defender Antivirus - Schedule a Scan in Windows 10</t>
  </si>
  <si>
    <t xml:space="preserve">How to Schedule a Scan in Microsoft Defender Antivirus in Windows 10
</t>
  </si>
  <si>
    <t>Microsoft Defender Antivirus Scheduled Scan Type - Specify in Windows 10</t>
  </si>
  <si>
    <t xml:space="preserve">How to Specify Scheduled Scan Type for Microsoft Defender Antivirus in Windows 10
</t>
  </si>
  <si>
    <t>Microsoft Defender Antivirus Tamper Protection - Turn On or Off in Windows 10</t>
  </si>
  <si>
    <t xml:space="preserve">How to Turn On or Off Tamper Protection for Microsoft Defender Antivirus in Windows 10
</t>
  </si>
  <si>
    <t>Microsoft Defender Antivirus - Turn On or Off in Windows 10</t>
  </si>
  <si>
    <t xml:space="preserve">How to Turn On or Off Microsoft Defender Antivirus in Windows 10
</t>
  </si>
  <si>
    <t>Microsoft Defender Antivirus Updates Over Metered Connections - Enable or Disable in Windows 10</t>
  </si>
  <si>
    <t>Microsoft Defender Offline Scan - Run in Windows 10</t>
  </si>
  <si>
    <t>How to Run a Microsoft Defender Offline Scan in Windows 10</t>
  </si>
  <si>
    <t>Microsoft Defender Offline Scan shortcut - Create in Windows 10</t>
  </si>
  <si>
    <t>How to Create a Microsoft Defender Offline Scan shortcut in Windows 10</t>
  </si>
  <si>
    <t>Microsoft Defender SmartScreen for Apps and Files from Web - Turn On or Off in Windows 10</t>
  </si>
  <si>
    <t xml:space="preserve">How to Turn On or Off Microsoft Defender SmartScreen for Apps and Files from Web in Windows 10
</t>
  </si>
  <si>
    <t>Microsoft Defender SmartScreen for Microsoft Edge - Turn On or Off in Windows 10</t>
  </si>
  <si>
    <t xml:space="preserve">How to Turn On or Off Microsoft Defender SmartScreen for Microsoft Edge in Windows 10
</t>
  </si>
  <si>
    <t>Microsoft Defender SmartScreen for Microsoft Store Apps - Turn On or Off in Windows 10</t>
  </si>
  <si>
    <t xml:space="preserve">How to Turn On or Off Microsoft Defender SmartScreen for Microsoft Store Apps in Windows 10
</t>
  </si>
  <si>
    <t>How to use MDT to deploy Windows 10</t>
  </si>
  <si>
    <t>How to Enable or Disable Microsoft Edge about:flags Page in Windows 10</t>
  </si>
  <si>
    <t>How to Reset and Change Microsoft Edge about:flags Settings and Features in Windows 10</t>
  </si>
  <si>
    <t>How to Enable or Disable Microsoft Edge Address Bar Drop-down Suggestions in Windows 10</t>
  </si>
  <si>
    <t>How to Enable or Disable Adobe Flash Player in Microsoft Edge in Windows 10</t>
  </si>
  <si>
    <t>How to Turn On or Off Ask to Close All Tabs in Microsoft Edge in Windows 10</t>
  </si>
  <si>
    <t>How to Enable or Disable Autofill in Microsoft Edge in Windows 10</t>
  </si>
  <si>
    <t>How to Clear your Browsing Data in Microsoft Edge in Windows 10</t>
  </si>
  <si>
    <t>How to Enable or Disable SSL Certificate Error Overrides in Microsoft Edge in Windows 10</t>
  </si>
  <si>
    <t>Microsoft Edge Chromium Add Profile - Enable or Disable</t>
  </si>
  <si>
    <t xml:space="preserve">How to Enable or Disable Add Profile in Microsoft Edge Chromium
</t>
  </si>
  <si>
    <t>Microsoft Edge Chromium Address Bar - Enable or Disable Showing History and Favorites Suggestions</t>
  </si>
  <si>
    <t xml:space="preserve">How to Enable or Disable History and Favorites Suggestions in Address Bar of Microsoft Edge Chromium
</t>
  </si>
  <si>
    <t>How to Turn On or Off Ask Where to Save in Microsoft Edge Chromium</t>
  </si>
  <si>
    <t xml:space="preserve">How to Turn On or Off Windows Defender Application Guard for Microsoft Edge in Windows 10
</t>
  </si>
  <si>
    <t xml:space="preserve">How to Disable Automatic Installation of Microsoft Edge Chromium by Windows Update in Windows 10
</t>
  </si>
  <si>
    <t xml:space="preserve">How to Turn On or Off Automatic Profile Switching in Microsoft Edge Chromium
</t>
  </si>
  <si>
    <t>Microsoft Edge Chromium Background Apps - Enable or Disable Continue Running when Edge is Closed</t>
  </si>
  <si>
    <t xml:space="preserve">How to Enable or Disable Continue Running Background Apps when Microsoft Edge Chromium is Closed
</t>
  </si>
  <si>
    <t>Microsoft Edge Chromium Backspace Key - Enable to Go Back a Page</t>
  </si>
  <si>
    <t xml:space="preserve">How to Enable Backspace Key to Go Back a Page in Microsoft Edge Chromium
</t>
  </si>
  <si>
    <t>Microsoft Edge Chromum - Backup and Restore Everything in Windows</t>
  </si>
  <si>
    <t xml:space="preserve">How to Backup and Restore Everything in Microsoft Edge in Windows
</t>
  </si>
  <si>
    <t>Microsoft Edge Chromium Browsing and Download History - Enable or Disable Deleting</t>
  </si>
  <si>
    <t xml:space="preserve">How to Enable or Disable Deleting Browsing and Download History in Microsoft Edge Chromium
</t>
  </si>
  <si>
    <t>How to Clear Browsing Data in Microsoft Edge Chromium</t>
  </si>
  <si>
    <t xml:space="preserve">How to Turn On or Off Clear Browsing Data on Close in Microsoft Edge Chromium
</t>
  </si>
  <si>
    <t>How to Check for Updates in Microsoft Edge Chromium</t>
  </si>
  <si>
    <t>Microsoft Edge Chromium Check Spelling Dictionary - Add or Remove Words</t>
  </si>
  <si>
    <t xml:space="preserve">How to Add or Remove Words for Spellcheck Dictionary in Microsoft Edge Chromium
</t>
  </si>
  <si>
    <t>Microsoft Edge Chromium Check Spelling - Turn On or Off for Languages</t>
  </si>
  <si>
    <t xml:space="preserve">How to Turn On or Off Check Spelling for Languages in Microsoft Edge Chromium
</t>
  </si>
  <si>
    <t>Microsoft Edge Chromium Check Spelling when Entering Text - Enable or Disable</t>
  </si>
  <si>
    <t xml:space="preserve">How to Enable or Disable Check Spelling when Entering Text in Microsoft Edge Chromium
</t>
  </si>
  <si>
    <t xml:space="preserve">How to Add Image and Text Content to Collection in Microsoft Edge Chromium
</t>
  </si>
  <si>
    <t>How to Add Note to Collection in Microsoft Edge Chromium</t>
  </si>
  <si>
    <t>How to Add Web Page to Collection in Microsoft Edge Chromium</t>
  </si>
  <si>
    <t>How to Add or Remove Collections Button on Toolbar in Microsoft Edge Chromium</t>
  </si>
  <si>
    <t>How to Delete Collection in Microsoft Edge Chromium</t>
  </si>
  <si>
    <t>How to Enable or Disable Collections in Microsoft Edge Chromium</t>
  </si>
  <si>
    <t>Microsoft Edge Chromium Collections - Enable or Disable Show Suggestions from Pinterest</t>
  </si>
  <si>
    <t xml:space="preserve">How to Enable or Disable Show Suggestions from Pinterest in Collections in Microsoft Edge Chromium
</t>
  </si>
  <si>
    <t>How to Remove Content from Collection in Microsoft Edge Chromium</t>
  </si>
  <si>
    <t>Microsoft Edge Chromium Collections - Start New Collection</t>
  </si>
  <si>
    <t xml:space="preserve">How to Start New Collection in Microsoft Edge Chromium
</t>
  </si>
  <si>
    <t>Microsoft Edge Chromium Cookies - Delete</t>
  </si>
  <si>
    <t xml:space="preserve">How to Delete Cookies in Microsoft Edge Chromium
</t>
  </si>
  <si>
    <t>Microsoft Edge Chromium Copy and Paste of Address Bar URLs - Change Default Behavior</t>
  </si>
  <si>
    <t xml:space="preserve">How to Change Default Behavior for Copy and Paste of URLs in Microsoft Edge Chromium
</t>
  </si>
  <si>
    <t>How to Enable or Disable Dark Mode for All Websites in Microsoft Edge Chromium</t>
  </si>
  <si>
    <t xml:space="preserve">How to Change Default Profile to Open External Links in Microsoft Edge Chromium
</t>
  </si>
  <si>
    <t>Microsoft Edge Chromium Developer Tools - Enable or Disable</t>
  </si>
  <si>
    <t xml:space="preserve">How to Enable or Disable Developer Tools in Microsoft Edge Chromium
</t>
  </si>
  <si>
    <t>How to Change Default Downloads Folder in Microsoft Edge Chromium</t>
  </si>
  <si>
    <t xml:space="preserve">How to Add a Site to Favorites in Microsoft Edge Chromium
</t>
  </si>
  <si>
    <t>How to Import Favorites and Browser Data into Microsoft Edge Chromium</t>
  </si>
  <si>
    <t>How to Add or Remove Favorites Bar in Microsoft Edge Chromium</t>
  </si>
  <si>
    <t>How to Add or Remove Favorites Button on Toolbar in Microsoft Edge Chromium</t>
  </si>
  <si>
    <t>How to Export Favorites to HTML file from Microsoft Edge Chromium</t>
  </si>
  <si>
    <t>How to Remove Duplicate Favorites in Microsoft Edge Chromium</t>
  </si>
  <si>
    <t>How to Add or Remove Feedback Button on Toolbar in Microsoft Edge Chromium</t>
  </si>
  <si>
    <t>How to Disable First Run Experience in Microsoft Edge Chromium</t>
  </si>
  <si>
    <t>How to Enable or Disable Focus Mode in Microsoft Edge Chromium</t>
  </si>
  <si>
    <t>How to Change Font Size and Style in Microsoft Edge Chromium</t>
  </si>
  <si>
    <t>How to Enable or Disable Fullscreen Dropdown in Microsoft Edge Chromium</t>
  </si>
  <si>
    <t xml:space="preserve">Microsoft Edge Chromium Full Screen Mode - Enable or Disable </t>
  </si>
  <si>
    <t xml:space="preserve">How to Enable or Disable Full Screen Mode for Microsoft Edge Chromium
</t>
  </si>
  <si>
    <t>Microsoft Edge Chromium Global Media Controls on Toolbar - Enable or Disable</t>
  </si>
  <si>
    <t>How to Enable or Disable Global Media Controls on Toolbar in Microsoft Edge Chromium</t>
  </si>
  <si>
    <t>Microsoft Edge Chromium Guest Mode - Browse as Guest</t>
  </si>
  <si>
    <t xml:space="preserve">How to Browse in Guest Mode in Microsoft Edge Chromium
</t>
  </si>
  <si>
    <t>Microsoft Edge Chromium Guest Mode - Enable or Disable</t>
  </si>
  <si>
    <t xml:space="preserve">How to Enable or Disable Guest Mode in Microsoft Edge Chromium
</t>
  </si>
  <si>
    <t>Microsoft Edge Chromium Guest Mode Shortcut - Create</t>
  </si>
  <si>
    <t xml:space="preserve">How to Create Guest Mode Shortcut for Microsoft Edge Chromium
</t>
  </si>
  <si>
    <t>How to Enable or Disable Hardware Acceleration in Microsoft Edge Chromium</t>
  </si>
  <si>
    <t>Microsoft Edge Chromium Hardware Media Key Handling and Volume Control - Enable or Disable</t>
  </si>
  <si>
    <t xml:space="preserve">How to Enable or Disable Volume Control and Hardware Media Key Handling in Microsoft Edge Chromium
</t>
  </si>
  <si>
    <t>How to Add or Remove Home Button on Toolbar in Microsoft Edge Chromium</t>
  </si>
  <si>
    <t>How to Open Webpage in Immersive Reader in Microsoft Edge Chromium</t>
  </si>
  <si>
    <t>Microsoft Edge Chromium Inprivate Browing Mode - Enable, Disable, or Force</t>
  </si>
  <si>
    <t xml:space="preserve">How to Enable, Disable, or Force InPrivate Mode in Microsoft Edge Chromium
</t>
  </si>
  <si>
    <t xml:space="preserve">How to Create InPrivate Browsing Shortcut for Microsoft Edge Chromium
</t>
  </si>
  <si>
    <t>How to Open New InPrivate Browsing Window in Microsoft Edge Chromium</t>
  </si>
  <si>
    <t>Microsoft Edge Chromium - Install Site as an App in Windows 10</t>
  </si>
  <si>
    <t xml:space="preserve">How to Install and Uninstall Site as App on Microsoft Edge in Windows 10
</t>
  </si>
  <si>
    <t>Microsoft Edge Chromum Internet Explorer mode - Enable or Disable</t>
  </si>
  <si>
    <t xml:space="preserve">How to Enable or Disable Reload in Internet Explorer mode in Microsoft Edge Chromium
</t>
  </si>
  <si>
    <t>Microsoft Edge Chromium - Internet Explorer Open Sites in</t>
  </si>
  <si>
    <t>Microsoft Edge Chromium Language - Change</t>
  </si>
  <si>
    <t xml:space="preserve">How to Change Language in Microsoft Edge Chromium
</t>
  </si>
  <si>
    <t>Microsoft Edge Chromium Languages - Add or Remove</t>
  </si>
  <si>
    <t xml:space="preserve">How to Add or Remove Languages in Microsoft Edge Chromium
</t>
  </si>
  <si>
    <t>Microsoft Edge Chromium Media AutoPlay - Enable or Disable</t>
  </si>
  <si>
    <t xml:space="preserve">How to Enable or Disable Media Autoplay in Microsoft Edge Chromium
</t>
  </si>
  <si>
    <t>How to Add Block Option in Media Autoplay Settings in Microsoft Edge Chromium</t>
  </si>
  <si>
    <t>Microsoft Edge Chromium Microsoft Defender SmartScreen - Turn On or Off</t>
  </si>
  <si>
    <t>How to Turn On or Off Microsoft Defender SmartScreen for Microsoft Edge in Windows 10</t>
  </si>
  <si>
    <t>How to Change New Tab Page Layout and Background in Microsoft Edge Chromium</t>
  </si>
  <si>
    <t>Microsoft Edge Chromium New Tab Page Preload - Enable or Disable</t>
  </si>
  <si>
    <t xml:space="preserve">How to Enable or Disable Preload New Tab Page in Microsoft Edge Chromium
</t>
  </si>
  <si>
    <t>Microsoft Edge Chromium New Tab Page Quick Links - Add or Remove</t>
  </si>
  <si>
    <t xml:space="preserve">How to Add or Remove Quick Links on New Tab Page in Microsoft Edge Chromium
</t>
  </si>
  <si>
    <t>Microsoft Edge Chromium New Tab Tips - Turn On or Off</t>
  </si>
  <si>
    <t xml:space="preserve">How to Turn On or Off Show New Tab Tips in Microsoft Edge Chromium
</t>
  </si>
  <si>
    <t>Microsoft Edge Chromium Offer to Save Passwords for Sites - Enable or Disable</t>
  </si>
  <si>
    <t xml:space="preserve">How to Enable or Disable Offer to Save Passwords in Microsoft Edge Chromium
</t>
  </si>
  <si>
    <t>Microsoft Edge Chromium Offer to Translate Pages - Turn On or Off</t>
  </si>
  <si>
    <t xml:space="preserve">How to Turn On or Off Offer to Translate Pages in Microsoft Edge Chromium
</t>
  </si>
  <si>
    <t>How to Enable or Disable Omnibox Favicons in Microsoft Edge Chromium</t>
  </si>
  <si>
    <t>How to Open New Application Guard Window in Microsoft Edge in Windows 10</t>
  </si>
  <si>
    <t>Microsoft Edge Chromium Password Monitor - Enable or Disable</t>
  </si>
  <si>
    <t xml:space="preserve">How to Enable or Disable Password Monitor in Microsoft Edge Chromium
</t>
  </si>
  <si>
    <t>Microsoft Edge Chromium Password Saving for Sites - Turn On or Off</t>
  </si>
  <si>
    <t>Microsoft Edge Chromium - Pin Sites to Taskbar</t>
  </si>
  <si>
    <t xml:space="preserve">How to Pin Sites to Taskbar in Microsoft Edge Chromium
</t>
  </si>
  <si>
    <t xml:space="preserve">How to Turn On or Off Potentially Unwanted App (PUA) Protection in Microsoft Edge Chromium
</t>
  </si>
  <si>
    <t>Microsoft Edge Chromium Printing - Enable or Disable</t>
  </si>
  <si>
    <t xml:space="preserve">How to Enable or Disable Printing in Microsoft Edge Chromium
</t>
  </si>
  <si>
    <t>How to Add a Profile in Microsoft Edge Chromium</t>
  </si>
  <si>
    <t>Microsoft Edge Chromium Profile - Enable or Disable Add</t>
  </si>
  <si>
    <t>How to Change Name of Profile in Microsoft Edge Chromium</t>
  </si>
  <si>
    <t>How to Change Profile Picture in Microsoft Edge Chromium</t>
  </si>
  <si>
    <t>How to Sign in and Sign out of Profile in Microsoft Edge Chromium</t>
  </si>
  <si>
    <t>Microsoft Edge Chromium Profiles - Switch Between</t>
  </si>
  <si>
    <t xml:space="preserve">How to Switch Between Profiles in Microsoft Edge Chromium
</t>
  </si>
  <si>
    <t>Microsoft Edge Chromium QR Code - Create for Image</t>
  </si>
  <si>
    <t xml:space="preserve">How to Create QR Code for Image in Microsoft Edge Chromium
</t>
  </si>
  <si>
    <t xml:space="preserve">How to Generate QR Code for Page URL in Microsoft Edge Chromium
</t>
  </si>
  <si>
    <t xml:space="preserve">How to Enable or Disable QR Code Generator in Microsoft Edge Chromium
</t>
  </si>
  <si>
    <t>Microsoft Edge Chromium Quick Links on New Tab Page - Add or Remove</t>
  </si>
  <si>
    <t>Microsoft Edge Chromium Quiet Notification Requests - Turn On or Off for Sites</t>
  </si>
  <si>
    <t xml:space="preserve">How to Turn On or Off Quiet Notification Requests for Sites in Microsoft Edge Chromium
</t>
  </si>
  <si>
    <t>Microsoft Edge Chromum Reload in Internet Explorer mode - Enable or Disable</t>
  </si>
  <si>
    <t xml:space="preserve">How to Reopen Closed Tab in Microsoft Edge Chromium
</t>
  </si>
  <si>
    <t>Microsoft Edge Chromium - Reset Completely to Default in Windows</t>
  </si>
  <si>
    <t xml:space="preserve">How to Completely Reset Microsoft Edge Chromium to Default in Windows
</t>
  </si>
  <si>
    <t>How to Reset Settings to Default in Microsoft Edge Chromium</t>
  </si>
  <si>
    <t>Microsoft Edge Chromium Save and Fill Addresses - Enable or Disable</t>
  </si>
  <si>
    <t xml:space="preserve">How to Enable or Disable Save and Fill Addresses in Microsoft Edge Chromium
</t>
  </si>
  <si>
    <t>Microsoft Edge Chromium Save and Fill Payment Info - Enable or Disable</t>
  </si>
  <si>
    <t xml:space="preserve">How to Enable or Disable Save and Fill Payment Info in Microsoft Edge Chromium
</t>
  </si>
  <si>
    <t>Microsoft Edge Chromium Saved Passwords for Sites - Delete</t>
  </si>
  <si>
    <t xml:space="preserve">How to Delete Saved Passwords for Sites in Microsoft Edge Chromium
</t>
  </si>
  <si>
    <t>Microsoft Edge Chromium Saved Passwords for Sites - Export</t>
  </si>
  <si>
    <t xml:space="preserve">How to Export Saved Passwords for Sites in Microsoft Edge Chromium
</t>
  </si>
  <si>
    <t>Microsoft Edge Chromium Saved Passwords for Sites - View</t>
  </si>
  <si>
    <t xml:space="preserve">How to View Saved Passwords for Sites in Microsoft Edge Chromium
</t>
  </si>
  <si>
    <t>Microsoft Edge Chromium Search and Site Suggestions in Address Bar - Enable or Disable</t>
  </si>
  <si>
    <t xml:space="preserve">How to Enable or Disable Search and Site Suggestions in Address Bar of Microsoft Edge Chromium
</t>
  </si>
  <si>
    <t xml:space="preserve">How to Change Default Search Engine in Microsoft Edge Chromium
</t>
  </si>
  <si>
    <t>How to Add or Remove Share Button on Toolbar in Microsoft Edge Chromium</t>
  </si>
  <si>
    <t>Microsoft Edge Chromium Shortcut - Create</t>
  </si>
  <si>
    <t xml:space="preserve">How to Create a Shortcut to Open Microsoft Edge Chromium
</t>
  </si>
  <si>
    <t>Microsoft Edge Chromium Sidebar Search - Search Bing in Sidebar</t>
  </si>
  <si>
    <t xml:space="preserve">How to Search Bing in Sidebar of Microsoft Edge Chromium
</t>
  </si>
  <si>
    <t>Microsoft Edge Chromium - Sign in and Sign out</t>
  </si>
  <si>
    <t>Microsoft Edge Chromium Sgn in - Enable, Disable, or Force</t>
  </si>
  <si>
    <t xml:space="preserve">How to Enable, Disable, or Force Sign in to Microsoft Edge Chromium
</t>
  </si>
  <si>
    <t>Microsoft Edge Chromium Sleeping Tabs - Enable or Disable</t>
  </si>
  <si>
    <t xml:space="preserve">How to Enable or Disable Sleeping Tabs in Microsoft Edge Chromium
</t>
  </si>
  <si>
    <t>Microsoft Edge Chromium SmartScreen Filter - Turn On or Off in Windows 10</t>
  </si>
  <si>
    <t>How to Turn On or Off SmartScren Filter in Microsoft Edge Chromium in Windows 10</t>
  </si>
  <si>
    <t>Microsoft Edge Chromium Spellcheck Dictionary - Add or Remove Words</t>
  </si>
  <si>
    <t xml:space="preserve">How to Enable Windows Spellchecker in Microsoft Edge Chromium
</t>
  </si>
  <si>
    <t>Microsoft Edge Chromium Spellcheck - Turn On or Off for Languages</t>
  </si>
  <si>
    <t>Microsoft Edge Chromium Spellcheck when Entering Text - Enable or Disable</t>
  </si>
  <si>
    <t>How to Change Startup Page in Microsoft Edge Chromium</t>
  </si>
  <si>
    <t>Turn On or Off Always Use Strict Tracking Prevention when Browsing InPrivate in Microsoft Edge Chromium</t>
  </si>
  <si>
    <t>Microsoft Edge Chromium Surf Game - Enable or Disable</t>
  </si>
  <si>
    <t xml:space="preserve">How to Enable or Disable Surf Game in Microsoft Edge Chromium
</t>
  </si>
  <si>
    <t>How to Turn On or Off Sync for Profile in Microsoft Edge Chromium</t>
  </si>
  <si>
    <t>Microsoft Edge Chromium Tab Hover Card Images- Enable or Disable</t>
  </si>
  <si>
    <t xml:space="preserve">How to Enable or Disable Tab Hover Card Images in Microsoft Edge Chromium
</t>
  </si>
  <si>
    <t>How to Enable or Disable Tab Hover Cards in Microsoft Edge Chromium</t>
  </si>
  <si>
    <t>Microsoft Edge Chromium Tab Groups - Enable or Disable</t>
  </si>
  <si>
    <t xml:space="preserve">How to Enable or Disable Tab Groups in Microsoft Edge Chromium
</t>
  </si>
  <si>
    <t>How to Pin and Unpin Tabs in Microsoft Edge Chromium</t>
  </si>
  <si>
    <t>How to Change Microsoft Edge Chromium Theme to Light or Dark Mode</t>
  </si>
  <si>
    <t xml:space="preserve">How to Add and Remove Tracking Prevention Exceptions for Sites in Microsoft Edge Chromium
</t>
  </si>
  <si>
    <t>How to Turn On or Off Tracking Prevention and Change Tracking Prevention Level in Microsoft Edge Chromium</t>
  </si>
  <si>
    <t>Microsoft Edge Chromium Tracking Prevention - View and Clear Blocked Trackers</t>
  </si>
  <si>
    <t xml:space="preserve">How to View and Clear Blocked Trackers in Microsoft Edge Chromium
</t>
  </si>
  <si>
    <t>Microsoft Edge Chromium - Translate Page or Section of Page</t>
  </si>
  <si>
    <t xml:space="preserve">How to Translate Page or Section of Page in Microsoft Edge Chromium
</t>
  </si>
  <si>
    <t>Microsoft Edge Chromium Translate Pages - Turn On or Off</t>
  </si>
  <si>
    <t>List of All Internal Microsoft Edge URLs</t>
  </si>
  <si>
    <t>Microsoft Edge Chromium Version - Find</t>
  </si>
  <si>
    <t xml:space="preserve">How to Find Version of Microsoft Edge Chromium Installed
</t>
  </si>
  <si>
    <t>Microsoft Edge Chromium Vertical Tabs Pane - Pin or Unpin</t>
  </si>
  <si>
    <t xml:space="preserve">How to Pin or Unpin Vertical Tabs Pane in Microsoft Edge Chromium
</t>
  </si>
  <si>
    <t>Microsoft Edge Chromium Vertical Tabs - Turn On or Off</t>
  </si>
  <si>
    <t xml:space="preserve">How to Turn On or Off Vertical Tabs in Microsoft Edge Chromium
</t>
  </si>
  <si>
    <t>Microsoft Edge Chromium Volume Control and Hardware Media Key Handling - Enable or Disable</t>
  </si>
  <si>
    <t>Microsoft Edge Chromium Web Capture Button on Toolbar - Add or Remove</t>
  </si>
  <si>
    <t xml:space="preserve">How to Add or Remove Web Capture Button on Toolbar in Microsoft Edge Chromium
</t>
  </si>
  <si>
    <t>Microsoft Edge Chromium Web Capture Tool - How to Use</t>
  </si>
  <si>
    <t xml:space="preserve">How to Use Web Capture Tool in Microsoft Edge Chromium
</t>
  </si>
  <si>
    <t>Microsoft Edge Chromium Zoom Level - Change</t>
  </si>
  <si>
    <t xml:space="preserve">How to Change Zoom Level in Microsoft Edge Chromium
</t>
  </si>
  <si>
    <t>How to Turn On or Off Clear Browsing Data on Exit of Microsoft Edge in Windows 10</t>
  </si>
  <si>
    <t>How to Allow or Block Cookies in Microsoft Edge in Windows 10</t>
  </si>
  <si>
    <t>How to Delete Cookies in Microsoft Edge in Windows 10</t>
  </si>
  <si>
    <t>Enable Microsoft Edge Data Persistence with Windows Defender Application Guard in Windows 10</t>
  </si>
  <si>
    <t>Turn On or Off 'Make Microsoft Edge your default browser' Prompt in Windows 10</t>
  </si>
  <si>
    <t>How to Enable or Disable Microsoft Edge Developer Tools in Windows 10</t>
  </si>
  <si>
    <t>How to Open Microsoft Edge Developer Tools in Windows 10</t>
  </si>
  <si>
    <t>How to Enable or Disable Send Do Not Track Requests in Microsoft Edge in Windows 10</t>
  </si>
  <si>
    <t>How to Turn On or Off Microsoft Edge Download Save Prompt in Windows 10</t>
  </si>
  <si>
    <t>How to Change Default Downloads Folder in Microsoft Edge in Windows 10</t>
  </si>
  <si>
    <t>How to View Downloads in Microsoft Edge in Windows 10</t>
  </si>
  <si>
    <t>How to Clear EPUB Book Data in Microsoft Edge in Windows 10</t>
  </si>
  <si>
    <t>How to Export EPUB Book Data in Microsoft Edge in Windows 10</t>
  </si>
  <si>
    <t>How to Add or Remove Extensions in Microsoft Edge in Windows 10</t>
  </si>
  <si>
    <t>How to Enable or Disable Microsoft Edge Extensions in Windows 10</t>
  </si>
  <si>
    <t>How to Turn On or Off Microsoft Edge Extensions in Windows 10</t>
  </si>
  <si>
    <t>How to Add or Remove Favorites in Microsoft Edge in Windows 10</t>
  </si>
  <si>
    <t>How to Backup and Restore Microsoft Edge Favorites in Windows 10</t>
  </si>
  <si>
    <t>How to Create or Delete Folder from Microsoft Edge Favorites Bar in Windows 10</t>
  </si>
  <si>
    <t>How to Enable or Disable Favorites Bar in Microsoft Edge in Windows 10</t>
  </si>
  <si>
    <t>How to Show Icons Only or Names and Icons on Favorites Bar in Microsoft Edge</t>
  </si>
  <si>
    <t>How to Edit URL for Favorites in Microsoft Edge in Windows 10</t>
  </si>
  <si>
    <t>How to Turn On or Off the Favorites Bar in Microsoft Edge in Windows 10</t>
  </si>
  <si>
    <t>How to Import or Export Microsoft Edge Favorites as HTML File in Windows 10</t>
  </si>
  <si>
    <t>How to Enable or Disable Microsoft Edge Full Screen Mode in Windows 10</t>
  </si>
  <si>
    <t>How to Toggle Full Screen Mode On and Off in Microsoft Edge in Windows 10</t>
  </si>
  <si>
    <t>How to Get and Use Grammar Tools in Microsoft Edge Reading View in Windows 10</t>
  </si>
  <si>
    <t>How to Enable or Disable Saving History in Microsoft Edge in Windows 10</t>
  </si>
  <si>
    <t>How to View Your Browsing History in Microsoft Edge in Windows 10</t>
  </si>
  <si>
    <t>How to Add or Remove Home Button in Microsoft Edge in Windows 10</t>
  </si>
  <si>
    <t>How to Enable or Disable Microsoft Edge InPrivate Browsing in Windows 10</t>
  </si>
  <si>
    <t>How to Open a New InPrivate window in Microsoft Edge in Windows 10</t>
  </si>
  <si>
    <t>How to Lookup Definitions for Words in Microsoft Edge in Windows 10</t>
  </si>
  <si>
    <t>How to Make a Web Note on webpages in Microsoft Edge in Windows 10</t>
  </si>
  <si>
    <t>How to Enable or Disable Media Autoplay in Microsoft Edge in Windows 10</t>
  </si>
  <si>
    <t>How to Mute and Unmute a Tab in Microsoft Edge in Windows 10</t>
  </si>
  <si>
    <t>How to Enable or Disable Web Content on New Tab Page in Microsoft Edge in Windows 10</t>
  </si>
  <si>
    <t>How to Change what New Tabs in Microsoft Edge Open with in Windows 10</t>
  </si>
  <si>
    <t>How to Turn On or Off Offer to Save Passwords in Microsoft Edge in Windows 10</t>
  </si>
  <si>
    <t>How to Open a New Application Guard Window in Microsoft Edge in Windows 10</t>
  </si>
  <si>
    <t>How to Turn On or Off Open Sites in Apps for Microsoft Edge in Windows 10</t>
  </si>
  <si>
    <t>How to Open Website in Microsoft Edge with Internet Explorer</t>
  </si>
  <si>
    <t>How to Turn On or Off Page Prediction in Microsoft Edge in Windows 10</t>
  </si>
  <si>
    <t>How to 'Pin to Start' a Website in Microsoft Edge in Windows 10</t>
  </si>
  <si>
    <t>How to Pin to Taskbar a Website in Microsoft Edge in Windows 10</t>
  </si>
  <si>
    <t>How to Enable or Disable Microsoft Edge Pre-launching in Windows 10</t>
  </si>
  <si>
    <t>How to Print Clutter-Free Webpages in Microsoft Edge</t>
  </si>
  <si>
    <t>How to Enable or Disable Printing in Microsoft Edge in Windows 10</t>
  </si>
  <si>
    <t>How to Read Aloud eBook, PDF, or Web page in Microsoft Edge in Windows 10</t>
  </si>
  <si>
    <t>How to Add or Remove Articles from Reading List in Microsoft Edge in Windows 10</t>
  </si>
  <si>
    <t>How to Change Page Theme in Microsoft Edge Reading View in Windows 10</t>
  </si>
  <si>
    <t>How to Change Text Size in Microsoft Edge Reading View in Windows 10</t>
  </si>
  <si>
    <t>How to Change Text Spacing in Microsoft Edge Reading View in Windows 10</t>
  </si>
  <si>
    <t>How to Turn On or Off Reading View in Microsoft Edge in Windows 10</t>
  </si>
  <si>
    <t>How to Turn On or Off Line Focus in Microsoft Edge Reading View in Windows 10</t>
  </si>
  <si>
    <t>How to Reinstall and Re-register Microsoft Edge in Windows 10</t>
  </si>
  <si>
    <t>How to Rename Groups of Tabs Set Aside in Microsoft Edge in Windows 10</t>
  </si>
  <si>
    <t>How to Reset Microsoft Edge to Default in Windows 10</t>
  </si>
  <si>
    <t>How to Turn On or Off 'Let sites save protected media licenses' in Microsoft Edge</t>
  </si>
  <si>
    <t>How to Enable or Disable Save Passwords in Microsoft Edge in Windows 10</t>
  </si>
  <si>
    <t>How to Manage your Saved Passwords in Microsoft Edge in Windows 10</t>
  </si>
  <si>
    <t>How to Add or Remove Microsoft Edge Search Box Placeholder Text in Windows 10</t>
  </si>
  <si>
    <t>How to Change Default Search Engine in Microsoft Edge in Windows 10</t>
  </si>
  <si>
    <t>How to Enable or Disable Change Search Engine in Microsoft Edge in Windows 10</t>
  </si>
  <si>
    <t>How to Enable or Disable Search Suggestions in Address Bar of Microsoft Edge in Windows 10</t>
  </si>
  <si>
    <t>How to Share Web Pages in Microsoft Edge in Windows 10</t>
  </si>
  <si>
    <t>How to Create a Microsoft Edge Shortcut in Windows 10</t>
  </si>
  <si>
    <t>How to Turn On or Off Show Definitions Inline in Microsoft Edge in Windows 10</t>
  </si>
  <si>
    <t>How to Enable running Microsoft Edge (Edge HTML) and Microsoft Edge (Chromium-based) side-by-side in Windows 10</t>
  </si>
  <si>
    <t>How to Enable or Disable SmartScreen Filter for Microsoft Edge in Windows 10</t>
  </si>
  <si>
    <t>How to Enable or Disable Bypassing SmartScreen Prompts for Sites in Microsoft Edge in Windows 10</t>
  </si>
  <si>
    <t>How to Snooze in Microsoft Edge in Windows 10</t>
  </si>
  <si>
    <t>How to Customize your Start Page in Microsoft Edge in Windows 10</t>
  </si>
  <si>
    <t>How to Change Microsoft Edge Startup Page in Windows 10</t>
  </si>
  <si>
    <t>How to Turn On or Off Sync Microsoft Edge Settings across Windows 10 Devices</t>
  </si>
  <si>
    <t>How to Enable or Disable Sync Microsoft Edge Settings in Windows 10</t>
  </si>
  <si>
    <t>How to Enable or Disable Microsoft Edge Tab Preloading in Windows 10</t>
  </si>
  <si>
    <t>How to Hide or Show Tab Preview Bar in Microsoft Edge in Windows 10</t>
  </si>
  <si>
    <t>How to Change Microsoft Edge Tab Preview Hide and Show Delay Time in Windows 10</t>
  </si>
  <si>
    <t>How to Turn On or Off Tab Preview in Microsoft Edge in Windows 10</t>
  </si>
  <si>
    <t>How to Set Aside Groups of Tabs in Microsoft Edge in Windows 10</t>
  </si>
  <si>
    <t>How to Enable or Disable TCP Fast Open for Microsoft Edge in Windows 10</t>
  </si>
  <si>
    <t>How to Change the Theme of Microsoft Edge in Windows 10</t>
  </si>
  <si>
    <t>How to Add or Remove Icons in Microsoft Edge Toolbar in Windows 10</t>
  </si>
  <si>
    <t>How to Enable or Disable VP9 Code Extension in Microsoft Edge in Windows 10</t>
  </si>
  <si>
    <t>How to Add or Remove Sites for Microsoft Edge Web Notifications in Windows 10</t>
  </si>
  <si>
    <t>How to Turn On or Off Microsoft Edge Web Notifications for Sites in Windows 10</t>
  </si>
  <si>
    <t>How To Turn On or Off Microsoft Edge Welcome Page in Windows 10</t>
  </si>
  <si>
    <t>Enable Download to Host from Windows Defender Application Guard Microsoft Edge session in Windows 10</t>
  </si>
  <si>
    <t>How to Turn On or Off Windows Defender Application Guard for Microsoft Edge in Windows 10</t>
  </si>
  <si>
    <t>How to Zoom In or Out on Webpage in Microsoft Edge in Windows 10</t>
  </si>
  <si>
    <t>How to Install Windows 10X Dual Screen Emulator in Windows 10</t>
  </si>
  <si>
    <t>How to Download and Use Microsoft Garage Mouse without Borders</t>
  </si>
  <si>
    <t>How to Create Custom MSC in Microsoft Management Console in Windows</t>
  </si>
  <si>
    <t>How to Fix .NET Framework with Microsoft .NET Framework Repair Tool in Windows</t>
  </si>
  <si>
    <t>Microsoft News app Notifications - Turn On or Off in Windows 10</t>
  </si>
  <si>
    <t xml:space="preserve">How to Turn On or Off Notifications for Microsoft News app in Windows 10
</t>
  </si>
  <si>
    <t>Microsoft News app Settings - Backup and Restore in Windows 10</t>
  </si>
  <si>
    <t>How to Backup and Restore Microsoft News app Settings in Windows 10</t>
  </si>
  <si>
    <t>Microsoft News app Video Hub - Switch to Mini Player in Windows 10</t>
  </si>
  <si>
    <t>How to Switch to Mini Player Mode for Video Hub in Microsoft News app in Windows 10</t>
  </si>
  <si>
    <t>Microsoft News app Weather Card - Turn On or Off in Windows 10</t>
  </si>
  <si>
    <t xml:space="preserve">How to Turn On or Off Weather Card for Microsoft News app in Windows 10
</t>
  </si>
  <si>
    <t>Microsoft News Topics - Pin to Start as Live Tiles in Windows 10</t>
  </si>
  <si>
    <t xml:space="preserve">How to Pin Microsoft News Topics on Start as Live Tiles in Windows 10
</t>
  </si>
  <si>
    <t>How to Install or Uninstall Microsoft Paint (mspaint) in Windows 10</t>
  </si>
  <si>
    <t>How to Download and Install Microsoft PowerToys in Windows 10</t>
  </si>
  <si>
    <t>How to Print to PDF in Windows 10</t>
  </si>
  <si>
    <t>How to Add or Remove Microsoft Print to PDF Printer in Windows 10</t>
  </si>
  <si>
    <t>How to Turn On or Off Microsoft Print to PDF in Windows 10</t>
  </si>
  <si>
    <t>How to Use Microsoft Safety Scanner in Windows</t>
  </si>
  <si>
    <t>How to Read Microsoft Services Agreement Terms</t>
  </si>
  <si>
    <t>How to Specify How Windows and Store App Updates are Downloaded in Windows 10</t>
  </si>
  <si>
    <t>How to Re-register Microsoft Store app in Windows 10</t>
  </si>
  <si>
    <t>How to Enable or Disable Microsoft Store Apps in Windows 10</t>
  </si>
  <si>
    <t>How to Enable or Disable Microsoft Store Apps Open Files in Default Desktop App in Windows 10</t>
  </si>
  <si>
    <t>How to Create Shortcut to Directly Open App in Microsoft Store in Windows 10</t>
  </si>
  <si>
    <t>How to Enable or Disable Remotely Install Apps from Microsoft Store Online in Windows 10</t>
  </si>
  <si>
    <t>How to Remotely Install Apps from Microsoft Store Online to your Windows 10 Devices</t>
  </si>
  <si>
    <t>Microsoft Support and Recovery Assistant (SaRA) - Use in Windows</t>
  </si>
  <si>
    <t xml:space="preserve">How to Use Microsoft Support and Recovery Assistant (SaRA) in Windows
</t>
  </si>
  <si>
    <t>How to Use Microsoft Surface Diagnostic Toolkit in Windows 8.1 and Windows 10</t>
  </si>
  <si>
    <t>How to Download and Install Windows Update from Microsoft Update Catalog</t>
  </si>
  <si>
    <t>How to Add or Remove Microsoft XPS Document Writer Printer in Windows 10</t>
  </si>
  <si>
    <t>How to Minimize and Restore App Window in Windows 10</t>
  </si>
  <si>
    <t>Miracast - Connect to Wireless Display in Windows 10</t>
  </si>
  <si>
    <t xml:space="preserve">How to Connect to a Wireless Display with Miracast in Windows 10
</t>
  </si>
  <si>
    <t>Miracast Wireless Display Feature for Projecting to this PC with Connect - Install or Uninstall in Windows 10</t>
  </si>
  <si>
    <t xml:space="preserve">How to Install or Uninstall Miracast Connect Wireless Display Feature to Project to this PC in Windows 10
</t>
  </si>
  <si>
    <t>Miracast Support - Check on Windows 10 PC</t>
  </si>
  <si>
    <t>How to Add or Remove Mixed Reality from Main Page of Settings in Windows 10</t>
  </si>
  <si>
    <t>How to Change Desktop and Windows Mixed Reality Input Switching in Windows 10</t>
  </si>
  <si>
    <t>How to Check if your PC supports Windows Mixed Reality in Windows 10</t>
  </si>
  <si>
    <t>How to Clear Environment Data for Windows Mixed Reality in Windows 10</t>
  </si>
  <si>
    <t>How to Open and Use Windows Mixed Reality Flashlight in Windows 10</t>
  </si>
  <si>
    <t>How to Change App Window Resolution for Mixed Reality Headset Display in Windows 10</t>
  </si>
  <si>
    <t>How to Change Experience Options for Mixed Reality Headset Display in Windows 10</t>
  </si>
  <si>
    <t>How to Change Frame Rate of Mixed Reality Headset Display in Windows 10</t>
  </si>
  <si>
    <t>How to See Mixed Reality Headset Resolution in Windows 10</t>
  </si>
  <si>
    <t>How to Set Up Windows Mixed Reality Headset in Windows 10</t>
  </si>
  <si>
    <t>How to Reset Windows Mixed Reality Home to Default in Windows 10</t>
  </si>
  <si>
    <t>How to Setup and Pair Mixed Reality Motion Controllers in Windows 10</t>
  </si>
  <si>
    <t>How to Turn On or Off Mirror Headset Audio to Desktop when Mixed Reality Portal Running in Windows 10</t>
  </si>
  <si>
    <t>How to Turn On or Off Switch to Headset Audio when Mixed Reality Portal Running in Windows 10</t>
  </si>
  <si>
    <t>How to Turn On or Off Switch to Headset Mic when Mixed Reality Portal Running in Windows 10</t>
  </si>
  <si>
    <t>How to Record Video in Windows Mixed Reality in Windows 10</t>
  </si>
  <si>
    <t>How to Run Desktop (Win32) apps in Windows Mixed Reality in Windows 10</t>
  </si>
  <si>
    <t>How to Take Screenshot in Windows Mixed Reality in Windows 10</t>
  </si>
  <si>
    <t>How to Turn On or Off Use Speech Recognition in Windows Mixed Reality in Windows 10</t>
  </si>
  <si>
    <t>How to Uninstall and Reset Windows Mixed Reality in Windows 10</t>
  </si>
  <si>
    <t>How to View and Interact with Windows 10 PC Desktop inside Windows Mixed Reality</t>
  </si>
  <si>
    <t>How to Adjust Mixed Reality Visual Quality for Headset Display in Windows 10</t>
  </si>
  <si>
    <t>Enable or Disable Automatically Turn Off Mobile Hotspot when No Devices Connected in Windows 10</t>
  </si>
  <si>
    <t>How to Enable or Disable Mobile Hotspot in Windows 10</t>
  </si>
  <si>
    <t>How to Enable or Disable Turn On Mobile Hotspot Remotely in Windows 10</t>
  </si>
  <si>
    <t>How to Turn On or Off Mobile Hotspot on a Windows 10 Mobile Phone</t>
  </si>
  <si>
    <t>How to Turn On or Off Mobile Hotspot on a Windows 10 PC</t>
  </si>
  <si>
    <t>How to Check if Connected or Disconnected Modern Standby in Windows 10</t>
  </si>
  <si>
    <t>How to Check if Modern Standby is Supported in Windows 10</t>
  </si>
  <si>
    <t>How to Enable or Disable Network Connectivity while in Modern Standby in Windows 10</t>
  </si>
  <si>
    <t>How to Calibrate Display Color in Windows 1</t>
  </si>
  <si>
    <t>How to Add Turn On or Off Mono Audio context menu in Windows 10</t>
  </si>
  <si>
    <t>How to Turn On or Off Mono Audio in Windows 10</t>
  </si>
  <si>
    <t>How to Add or Remove Most Used apps on Start Menu in Windows 10</t>
  </si>
  <si>
    <t>How to Find Motherboard Manufacturer, Model, Serial Number, and Version in Windows</t>
  </si>
  <si>
    <t>How to Add or Remove Mount Context Menu in Windows 10</t>
  </si>
  <si>
    <t>Mount and Unmount Drive or Volume in Windows</t>
  </si>
  <si>
    <t>Mount or Unmount VHD and VHDX File in Windows 10</t>
  </si>
  <si>
    <t>How to Mount or Unmount VHD and VHDX File in Windows 10</t>
  </si>
  <si>
    <t xml:space="preserve">How to Mount a Drive to a Folder in Windows 10
</t>
  </si>
  <si>
    <t>How to Change Mouse Cursor Speed in Windows</t>
  </si>
  <si>
    <t>How to Enable or Disable Mouse Keys Keyboard Shortcut in Windows</t>
  </si>
  <si>
    <t>How to Turn On and Off Mouse Keys in Windows 10</t>
  </si>
  <si>
    <t>How to Allow or Prevent Themes to Change Mouse Pointers in Windows 10</t>
  </si>
  <si>
    <t>How to Change Mouse Pointers and Change Pointer Color and Size in Windows 10</t>
  </si>
  <si>
    <t>How to Enable or Disable Changing Mouse Pointers in Windows</t>
  </si>
  <si>
    <t>How to Change Mouse Primary Button to Left or Right in Windows 10</t>
  </si>
  <si>
    <t>How to Change Mouse Scroll Speed in Windows 10</t>
  </si>
  <si>
    <t>How to Add or Remove Move to OneDrive Context Menu in Windows 10</t>
  </si>
  <si>
    <t>How to Change Default Download Storage Location for Movies &amp; TV in Windows 10</t>
  </si>
  <si>
    <t>How to Change Theme Mode for Movies &amp; TV app in Windows 10</t>
  </si>
  <si>
    <t>How to Remove Download Devices from Movies &amp; TV app in Windows 10</t>
  </si>
  <si>
    <t>How to Restore Available Video Purchases in Movies &amp; TV app in Windows 10</t>
  </si>
  <si>
    <t>How to Show Download Devices in Movies &amp; TV app in Windows 10</t>
  </si>
  <si>
    <t>How to Turn On or Off Full Screen Playback in Movies &amp; TV app in Windows 10</t>
  </si>
  <si>
    <t>How to Add Extract All to Context Menu of MSI files in Windows 10</t>
  </si>
  <si>
    <t>How to Add 'Run as administrator' to MSI File Context Menu in Windows 10</t>
  </si>
  <si>
    <t>How to Turn On or Off Multilingual Text Prediction in Windows 10</t>
  </si>
  <si>
    <t>How to Change or Restore Music Folder Icon in Windows</t>
  </si>
  <si>
    <t>How to Move Your Music Folder Location in Windows 10</t>
  </si>
  <si>
    <t xml:space="preserve">How to Mute and Unmute Sound Volume in Windows 10
</t>
  </si>
  <si>
    <t>How to Turn On or Off Showing My People App Suggestions in Windows 10</t>
  </si>
  <si>
    <t>How to Add or Remove People Button from Taskbar in Windows 10</t>
  </si>
  <si>
    <t>How to Turn On or Off Play Shoulder Tap Sound on People Bar in Windows 10</t>
  </si>
  <si>
    <t>How to Turn On or Off Show Shoulder Taps on People Bar in Windows 10</t>
  </si>
  <si>
    <t>How to Pin and Unpin People Contacts on Taskbar in Windows 10</t>
  </si>
  <si>
    <t>N</t>
  </si>
  <si>
    <t>How to Turn On or Off Hear Narrator Announce Characters as Typed in Windows 10</t>
  </si>
  <si>
    <t>How to Turn On or Off Hear Narrator Announce Function Keys as Typed in Windows 10</t>
  </si>
  <si>
    <t>How to Turn On or Off Hear Narrator Announce Modifier Keys as Typed in Windows 10</t>
  </si>
  <si>
    <t>How to Turn On or Off Hear Narrator Announce Navigation Keys as Typed in Windows 10</t>
  </si>
  <si>
    <t>How to Turn On or Off Hear Narrator Announce Words as Typed in Windows 10</t>
  </si>
  <si>
    <t>How to Turn On or Off Narrator Play Audio Cues in Windows 10</t>
  </si>
  <si>
    <t>How to Turn On or Off Narrator Auto Read Advanced Info about Controls in Windows 10</t>
  </si>
  <si>
    <t>How to Turn On or Off Narrator Caps Lock Warnings while Typing in Windows 10</t>
  </si>
  <si>
    <t>How to Change how Capitalized Text is Read by Narrator in Windows 10</t>
  </si>
  <si>
    <t>How to Turn On or Off Narrator Character Phonetic Reading in Windows 10</t>
  </si>
  <si>
    <t>How to Change Level of Context Narrator Provides for Buttons and other Controls in Windows 10</t>
  </si>
  <si>
    <t>How to Adjust Order Narrator Provides Details about Buttons and other Controls in Windows 10</t>
  </si>
  <si>
    <t>How to Change Narrator Cursor Navigation Mode in Windows 10</t>
  </si>
  <si>
    <t>How to Customize Narrator Cursor Settings in Windows 10</t>
  </si>
  <si>
    <t>How to Change Default Audio Output Device for Narrator in Windows 10</t>
  </si>
  <si>
    <t>How to Turn On or Off Narrator Echo Toggle Keys when Turned On or Off in Windows 10</t>
  </si>
  <si>
    <t>How to Turn On or Off Read Out Narrator Errors in Windows 10</t>
  </si>
  <si>
    <t>How to Change Minimize Narrator Home to Taskbar or System Tray in Windows 10</t>
  </si>
  <si>
    <t>How to Turn On or Off Show Narrator Home when Narrator Starts in Windows 10</t>
  </si>
  <si>
    <t>How to Turn On or Off Lock the Narrator Key in Windows 10</t>
  </si>
  <si>
    <t>How to Turn On or Off Narrator Interaction Hints for Buttons and other Controls in Windows 10</t>
  </si>
  <si>
    <t>How to Turn On or Off Narrator Intonation Pauses in Windows 10</t>
  </si>
  <si>
    <t>How to Turn On or Off Showing Narrator Keyboard Changes at Narrator Startup in Windows 10</t>
  </si>
  <si>
    <t>How to Change Narrator Keyboard Layout in Windows 10</t>
  </si>
  <si>
    <t>How to Change Keyboard Shortcuts for Narrator Commands in Windows 10</t>
  </si>
  <si>
    <t>How to Change Narrator Modifier Key in Windows 10</t>
  </si>
  <si>
    <t>How to Turn On or Off Online Services for Narrator in Windows 10</t>
  </si>
  <si>
    <t>How to Read by Sentence in Narrator in Windows 10</t>
  </si>
  <si>
    <t>How to Turn On or Off and Use Narrator Scan Mode in Windows 10</t>
  </si>
  <si>
    <t>How to Enable or Disable Win+Ctrl+Enter Shortcut Key to Turn Narrator On or Off in Windows 10</t>
  </si>
  <si>
    <t>How to Select Audio Channel for Narrator Speech Output in Windows 10</t>
  </si>
  <si>
    <t>How Turn On or Off Automatically Start Narrator after Sign-in in Windows 10</t>
  </si>
  <si>
    <t>How Turn On or Off Automatically Start Narrator before Sign-in in Windows 10</t>
  </si>
  <si>
    <t>How to Turn On or Off Activate Keys on Touch Keyboard when Lift Finger for Narrator in Windows 10</t>
  </si>
  <si>
    <t>How to Turn On or Off Narrator in Windows 10</t>
  </si>
  <si>
    <t>How to Turn On or Off Lower Volume of Other Apps when Narrator is Speaking in Windows 10</t>
  </si>
  <si>
    <t>How to Turn On or Off Send Diagnostic Data about Narrator in Windows 10</t>
  </si>
  <si>
    <t>How to Change Narrator Verbosity Level about Text and Controls in Windows 10</t>
  </si>
  <si>
    <t>How to Customize Narrator Voice in Windows 10</t>
  </si>
  <si>
    <t>How to Turn On or Off Narrator Voice Emphasize Formatted Text in Windows 10</t>
  </si>
  <si>
    <t>How to Add and Remove Speech Voices in Windows 10</t>
  </si>
  <si>
    <t>How to Add or Remove Drives in Navigation Pane of File Explorer in Windows 10</t>
  </si>
  <si>
    <t>How to Add or Remove Network in Navigation Pane of File Explorer in Windows 10</t>
  </si>
  <si>
    <t>How to Add or Remove OneDrive from Navigation Pane in Windows 10</t>
  </si>
  <si>
    <t>How to Add or Remove Quick access in Navigation Pane of File Explorer in Windows 10</t>
  </si>
  <si>
    <t>How to Add or Remove Recycle Bin in Navigation Pane of File Explorer in Windows 10</t>
  </si>
  <si>
    <t>How to Add or Remove This PC in Navigation Pane of File Explorer in Windows 10</t>
  </si>
  <si>
    <t>How to Add or Remove User Folder in Navigation Pane of File Explorer in Windows 10</t>
  </si>
  <si>
    <t>How to Add Navigation pane to Context Menu in Windows 10</t>
  </si>
  <si>
    <t>Turn On or Off Automatically Expand to Current Folder in Navigation Pane in Windows 10</t>
  </si>
  <si>
    <t>How to Reset Navigation Pane Expanded State in Windows 10 File Explorer</t>
  </si>
  <si>
    <t>How to Turn On or Off OneDrive Cloud States for Navigation Pane in Windows 10</t>
  </si>
  <si>
    <t>How to Turn On or Off Navigation Pane 'Show all folders' in Windows 10</t>
  </si>
  <si>
    <t>How to Reset Navigation Pane Width Size to Default in Windows</t>
  </si>
  <si>
    <t>How to Change Default Downloads Folder for Nearby Sharing in Windows 10</t>
  </si>
  <si>
    <t>How to Turn On or Off Nearby Sharing in Windows 10</t>
  </si>
  <si>
    <t>How to Install .NET Framework 3.5 in Windows 10</t>
  </si>
  <si>
    <t>How to Change Network Adapter Connection Priorities in Windows 10</t>
  </si>
  <si>
    <t>How to Rename a Network Adapter in Windows</t>
  </si>
  <si>
    <t>How to See Network Adapter Speed in Windows 10</t>
  </si>
  <si>
    <t>How to Cleanup and Reset Network Adapters in Windows 10</t>
  </si>
  <si>
    <t>How to Enable or Disable Network Adapters in Windows</t>
  </si>
  <si>
    <t>How to Change Default Icon for Network in Windows 10</t>
  </si>
  <si>
    <t>Open Network Connections from Win+X Menu to Control Panel or Settings in Windows 10</t>
  </si>
  <si>
    <t>How to Create Network Connections Shortcut in Windows 10</t>
  </si>
  <si>
    <t>How View Network Data Usage Details in Windows 10</t>
  </si>
  <si>
    <t>How to Turn On or Off Network Discovery in Windows 10</t>
  </si>
  <si>
    <t>Network Drive - Add or Remove in Windows 10</t>
  </si>
  <si>
    <t xml:space="preserve">How to Map Network Drive or Disconnect Network Drive in Windows 10
</t>
  </si>
  <si>
    <t xml:space="preserve">Network Location - Add or Remove in Windows 10 </t>
  </si>
  <si>
    <t>How to Add or Remove a Network Location for This PC in Windows 10</t>
  </si>
  <si>
    <t>How to Add or Remove Change Network Location Context Menu in Windows 10</t>
  </si>
  <si>
    <t>How to Set Network Location to Private, Public, or Domain in Windows 10</t>
  </si>
  <si>
    <t>How to Enable or Disable Network Location Wizard in Windows 10</t>
  </si>
  <si>
    <t>How to Change a Network Profile Name in Windows 10</t>
  </si>
  <si>
    <t>How to Backup and Restore Network Shares and Permissions in Windows</t>
  </si>
  <si>
    <t>How to View All Network Shares on a Windows PC</t>
  </si>
  <si>
    <t>How to Enable or Disable Soft Disconnect Computer from a Network in Windows 10</t>
  </si>
  <si>
    <t>How to Change Open Target of Network System Icon in Windows 10</t>
  </si>
  <si>
    <t>How to Disable 'You have new apps that can open this type of file' Notification in Windows 10</t>
  </si>
  <si>
    <t>New Context Menu - Add Elevated Shortcut in Windows 10</t>
  </si>
  <si>
    <t>How to Add or Remove Default New Context Menu Items in Windows 10</t>
  </si>
  <si>
    <t>How to Add or Remove the New context menu in Windows 10</t>
  </si>
  <si>
    <t>How to Add Windows PowerShell Script to New Context Menu in Windows 10</t>
  </si>
  <si>
    <t>How to Add Registration Entries to New Context Menu in Windows 10</t>
  </si>
  <si>
    <t>How to Add VBScript Script File to New Context Menu in Windows 10</t>
  </si>
  <si>
    <t>How to Add or Remove New Folder Context Menu in Windows 10</t>
  </si>
  <si>
    <t>How to Change Default New Folder Name Template in Windows 7, 8, and 10</t>
  </si>
  <si>
    <t>How to Add or Remove Office 2019 New Context Menu Items in Windows 10</t>
  </si>
  <si>
    <t>News app Settings - Backup and Restore in Windows 10</t>
  </si>
  <si>
    <t xml:space="preserve">How to Turn On or Off Auto-Restore News Bar when Minimized in Windows 10
</t>
  </si>
  <si>
    <t xml:space="preserve">How to Change News Bar Background Color in Windows 10
</t>
  </si>
  <si>
    <t xml:space="preserve">How to Change Country to get News from for News Bar in Windows 10
</t>
  </si>
  <si>
    <t>How to Change Position of News Bar on Display in Windows 10</t>
  </si>
  <si>
    <t xml:space="preserve">How to Enable or Disable Run News Bar at Startup in Windows 10
</t>
  </si>
  <si>
    <t xml:space="preserve">How to Show News Bar on Primary or Secondary Monitor in Windows 10
</t>
  </si>
  <si>
    <t xml:space="preserve">How to Show Text or Image on News Bar in Windows 10
</t>
  </si>
  <si>
    <t>How to Enable or Disable Extended Line Endings in Notepad in Windows 10</t>
  </si>
  <si>
    <t>How to Find and Replace Text in Notepad in Windows 10</t>
  </si>
  <si>
    <t>How to Install and Uninstall Notepad in Windows 10</t>
  </si>
  <si>
    <t>How to Reset Default Open Position and Size of Notepad in Windows 10</t>
  </si>
  <si>
    <t>How to Change Zoom Level of Text in Notepad in Windows 10</t>
  </si>
  <si>
    <t>How to Add or Remove Notification Area on Taskbar in Windows 10</t>
  </si>
  <si>
    <t>How to Hide or Show Notification Area Icons on Taskbar in Windows 10</t>
  </si>
  <si>
    <t>How to Reset Notification Area Icons in Windows 10</t>
  </si>
  <si>
    <t>How to Turn Taskbar Notification Area System Icons On or Off in Windows 10</t>
  </si>
  <si>
    <t>How to Turn On or Off Notification Banners from Senders in Windows 10</t>
  </si>
  <si>
    <t>How to Turn On or Off Notification Sound from Senders in Windows 10</t>
  </si>
  <si>
    <t>How to Change How Long to Show Notifications in Windows 10</t>
  </si>
  <si>
    <t>How to Enable or Disable Notifications from Windows Defender Security Center in Windows 10</t>
  </si>
  <si>
    <t>How to Hide or Show Notifications when Duplicating Screen in Windows 10</t>
  </si>
  <si>
    <t>How to Turn On or Off Show More Windows Update Restart Notifications in Windows 10</t>
  </si>
  <si>
    <t>How to Enable or Disable NTFS File Compression in Windows</t>
  </si>
  <si>
    <t>How to Enable or Disable NTFS File Encryption in Windows</t>
  </si>
  <si>
    <t>How to Enable or Disable Win32 Long Paths in Windows 10</t>
  </si>
  <si>
    <t>How to Convert NTFS to FAT32 without Data Loss in Windows</t>
  </si>
  <si>
    <t>How to Enable or Disable Num Lock on Sign-in Screen in Windows 10</t>
  </si>
  <si>
    <t>How to Add or Remove NVIDIA Control Panel Desktop Context Menu in Windows</t>
  </si>
  <si>
    <t>How to Add or Remove NVIDIA Control Panel Notification Tray Icon on Taskbar in Windows</t>
  </si>
  <si>
    <t>How to Add or Remove NVIDIA GPU Activity Notification Area Icon on Taskbar in Windows</t>
  </si>
  <si>
    <t>How to Determine Currently Installed NVIDIA Graphics Display Driver Version in Windows</t>
  </si>
  <si>
    <t>O</t>
  </si>
  <si>
    <t>How to Customize OEM Support Information in Windows 10</t>
  </si>
  <si>
    <t>How to Install and use the free Microsoft Office Apps for Windows 10</t>
  </si>
  <si>
    <t>How to Enable or Disable Automatic Office 2016 Updates</t>
  </si>
  <si>
    <t>How to Change Background of Office 2016 for Windows</t>
  </si>
  <si>
    <t>How to Check for Updates in Office 2016 and Office 2019 for Windows</t>
  </si>
  <si>
    <t>How to use Office Deployment Tool to custom install Microsoft Office 365, or change existing Office installation</t>
  </si>
  <si>
    <t>How to Change Theme of Office 2016 for Windows</t>
  </si>
  <si>
    <t>How to Turn On or Off Sync Office 2016 Files with OneDrive in Windows 10</t>
  </si>
  <si>
    <t>How to Add Account to Outlook in Office 365 Mobile for iOS</t>
  </si>
  <si>
    <t>Offline Files - Always Available Offline Context Menu - Add or Remove in Windows</t>
  </si>
  <si>
    <t>How to Encrypt or Unencrypt Offline Files Cache in Windows</t>
  </si>
  <si>
    <t>How to Create New Offline Files Sync Schedule in Windows</t>
  </si>
  <si>
    <t>How to Delete Offline Files Sync Schedule in Windows</t>
  </si>
  <si>
    <t>How to Change Offline Files Disk Usage Limits in Windows</t>
  </si>
  <si>
    <t>How to Edit Offline Files Sync Schedule in Windows</t>
  </si>
  <si>
    <t>How to Enable or Disable Offline Files in Windows</t>
  </si>
  <si>
    <t>How to Create Offline Files Folder Shortcut in Windows</t>
  </si>
  <si>
    <t>How to Manually Sync Offline Files in Windows</t>
  </si>
  <si>
    <t>How to Set or Unset Network Files as Always Available Offline in Windows</t>
  </si>
  <si>
    <t>Offline Files tab in Network File and Folder Properties in Windows - Add or Remove</t>
  </si>
  <si>
    <t xml:space="preserve">How to Add or Remove Offline Files tab in Network File and Folder Properties in Windows
</t>
  </si>
  <si>
    <t>How to Check for Map Updates of Offline Maps in Windows 10</t>
  </si>
  <si>
    <t>How to Move Off-Screen Window back On-Screen in Windows 10</t>
  </si>
  <si>
    <t>How to Add or Remove OneDrive in Navigation Pane of File Explorer in Windows 10</t>
  </si>
  <si>
    <t>Turn On or Off Auto Save Photos and Videos from Devices to OneDrive in Windows 10</t>
  </si>
  <si>
    <t>How to Auto Save Pictures to OneDrive or This PC in Windows 10</t>
  </si>
  <si>
    <t>How to Turn On or Off Auto Save Screenshots to OneDrive in Windows 10</t>
  </si>
  <si>
    <t>How to Change Permission Level of Shared OneDrive Files and Folders</t>
  </si>
  <si>
    <t>How to create an online survey using free Office Online tools</t>
  </si>
  <si>
    <t>How to Add or Remove OneDrive Desktop Icon in Windows 10</t>
  </si>
  <si>
    <t>How to Limit OneDrive Download and Upload Rate in Windows 10</t>
  </si>
  <si>
    <t>How to Add or Remove Windows 10 PCs from OneDrive Fetch Files</t>
  </si>
  <si>
    <t>How to Turn On or Off OneDrive Fetch Files on your PC in Windows 10</t>
  </si>
  <si>
    <t>Mark OneDrive Files as Always keep on this device for Offline Use in Windows 10</t>
  </si>
  <si>
    <t>How to Automatically Make OneDrive Files On-Demand Online-only in Windows 10</t>
  </si>
  <si>
    <t>How to Turn On or Off OneDrive Files On-Demand in Windows 10</t>
  </si>
  <si>
    <t>How to Change the Location of your OneDrive Folder in Windows 10</t>
  </si>
  <si>
    <t>How to Create a OneDrive folder Shortcut in Windows 10</t>
  </si>
  <si>
    <t>How to Free Up Space from Locally Available OneDrive Files in Windows 10</t>
  </si>
  <si>
    <t>OneDrive Icons - What Do They Mean in Windows 10 File Explorer</t>
  </si>
  <si>
    <t xml:space="preserve">What Do the OneDrive Icons Mean in Windows 10 File Explorer?
</t>
  </si>
  <si>
    <t>How to Enable or Disable OneDrive Integration in Windows 10</t>
  </si>
  <si>
    <t>How to Enable or Disable the New OneDrive Flyout Notification in Windows 10</t>
  </si>
  <si>
    <t>How to Enable or Disable OneDrive Notifications in Windows 10 before Removing Files from Cloud</t>
  </si>
  <si>
    <t>How to Turn On or Off Notifications for OneDrive Shared Files in Windows 10</t>
  </si>
  <si>
    <t>How to Enable or Disable OneDrive Notifications in Windows 10 when Many Files are Deleted in Cloud</t>
  </si>
  <si>
    <t>How to Add a OneDrive Open or Close Context Menu in Windows 10</t>
  </si>
  <si>
    <t>How to Turn On or Off OneDrive PC Folder Backup for Desktop, Documents, and Pictures folders in Windows 10</t>
  </si>
  <si>
    <t>How to Enable or Disable Personal Vault in OneDrive and Windows 10</t>
  </si>
  <si>
    <t>How to Change OneDrive Personal Vault Inactivity Lock Time in Windows 10</t>
  </si>
  <si>
    <t>How to Lock OneDrive Personal Vault in Windows 10</t>
  </si>
  <si>
    <t>How to Set up OneDrive Personal Vault in Windows 10</t>
  </si>
  <si>
    <t>How to Unlock OneDrive Personal Vault in Windows 10</t>
  </si>
  <si>
    <t>OneDrive Previous Versions of Files - View, Restore, Download, and Delete</t>
  </si>
  <si>
    <t xml:space="preserve">How to View, Restore, Download, and Delete Previous Versions of Files on OneDrive
</t>
  </si>
  <si>
    <t>How to Turn On or Off Start OneDrive Automatically when you Sign in to Windows 10</t>
  </si>
  <si>
    <t>How to Choose Folders for OneDrive Selective Sync in Windows 10</t>
  </si>
  <si>
    <t>How to Share Your OneDrive Files and Folders</t>
  </si>
  <si>
    <t>How to See Shared OneDrive Files and Folders</t>
  </si>
  <si>
    <t>How to Link OneDrive with Account and Start Syncing Files in Windows 10</t>
  </si>
  <si>
    <t>How to Add or Remove Shared Folders from Your OneDrive</t>
  </si>
  <si>
    <t>How to Stop Sharing Your OneDrive Files and Folders</t>
  </si>
  <si>
    <t>How to Sync Any Folder to OneDrive in Windows 10</t>
  </si>
  <si>
    <t>How to Enable or Disable Automatically Pause OneDrive Sync when in Battery Saver Mode in Windows 10</t>
  </si>
  <si>
    <t>How to Enable or Disable Automatic Pause OneDrive Sync when on Metered Network in Windows 10</t>
  </si>
  <si>
    <t>How to Sync Multiple OneDrive Accounts in Windows</t>
  </si>
  <si>
    <t>How to Reset OneDrive Sync in Windows 10</t>
  </si>
  <si>
    <t>How to Pause Syncing in OneDrive in Windows 10</t>
  </si>
  <si>
    <t>How to Uninstall OneDrive in Windows 10</t>
  </si>
  <si>
    <t>How to Link or Unlink OneDrive with Microsoft Account in Windows 10</t>
  </si>
  <si>
    <t>How to Extract Text from Images and Photos with Office OneNote</t>
  </si>
  <si>
    <t>How to Enable or Disable Online Speech Recognition in Windows 10</t>
  </si>
  <si>
    <t>How to Turn On or Off Online Speech Recognition in Windows 10</t>
  </si>
  <si>
    <t>How to Backup and Restore On-Screen Keyboard Options in Windows</t>
  </si>
  <si>
    <t>How to Turn On or Off On-Screen Keyboard in Windows 10</t>
  </si>
  <si>
    <t>How to Add 'Open command window here' context menu in Windows 10</t>
  </si>
  <si>
    <t>Add or Remove 'Open file location' and 'Open folder location' Context Menu in Windows 10</t>
  </si>
  <si>
    <t>How to Add or Remove Open in New Process context menu in Windows 10</t>
  </si>
  <si>
    <t>How to Add or Remove Open in New Tab context menu in Windows 10</t>
  </si>
  <si>
    <t>How to Add or Remove Open in New Window context menu in Windows 10</t>
  </si>
  <si>
    <t>How to Add or Remove Open Linux shell here context menu in Windows 10</t>
  </si>
  <si>
    <t>How to Add 'Open PowerShell window here as administrator' context menu in Windows 10</t>
  </si>
  <si>
    <t>How to Add 'Open PowerShell window here' context menu in Windows 10</t>
  </si>
  <si>
    <t>How to Add or Remove Open with Context Menu in Windows 10</t>
  </si>
  <si>
    <t>How to Add or Remove Open with Context Menu to URL files in Windows 10</t>
  </si>
  <si>
    <t>How to Remove Programs from "Open with" Context Menu in Windows</t>
  </si>
  <si>
    <t>How to Enable and Use Free Built-in VPN in Opera browser</t>
  </si>
  <si>
    <t>How to Add Optimize library for to Context Menu of Libraries in Windows 10</t>
  </si>
  <si>
    <t>How to Optimize the Performance of Windows 10</t>
  </si>
  <si>
    <t>How to Manage Optional Features in Windows 10</t>
  </si>
  <si>
    <t>How to Do Not Display Last Signed-in User Name on Sign-in Screen in Windows 10</t>
  </si>
  <si>
    <t>How to Set Outlook 2013 to Automatically Download Omages and Attachments</t>
  </si>
  <si>
    <t>How to Export Outlook Email, Contacts, and Calendar to PST file</t>
  </si>
  <si>
    <t>How to Import Outlook Email, Contacts, and Calendar from PST file</t>
  </si>
  <si>
    <t>How to Export and Import Contacts with CSV file from Outlook.com</t>
  </si>
  <si>
    <t xml:space="preserve">How to Turn On or Off Dark Mode in Outlook.com
</t>
  </si>
  <si>
    <t xml:space="preserve">How to Export Copy of Mailbox from Outlook.com
</t>
  </si>
  <si>
    <t>How to Hide or Show Sender Pictures in Outlook Mail on Windows 10 Mobile Phone</t>
  </si>
  <si>
    <t>How to Add View Owner to Context Menu in Windows</t>
  </si>
  <si>
    <t>How to Change Registered Owner and Organization of your Windows 10 PC</t>
  </si>
  <si>
    <t>How to Change Owner of File, Folder, Drive, or Registry Key in Windows 10</t>
  </si>
  <si>
    <t>P</t>
  </si>
  <si>
    <t>How to Allow or Prevent Users and Groups to Create a Pagefile in Windows 10</t>
  </si>
  <si>
    <t>How to Clear Virtual Memory Pagefile at Shutdown in Windows 10</t>
  </si>
  <si>
    <t>How to Enable or Disable Virtual Memory Pagefile Encryption in Windows 10</t>
  </si>
  <si>
    <t>How to Manage Virtual Memory Pagefile in Windows 10</t>
  </si>
  <si>
    <t>How to Enable or Disable W-Fi Sense and Paid Wi-Fi Services in Windows 10</t>
  </si>
  <si>
    <t>How to Turn On or Off Paid Wi-Fi Services W-Fi Sense in Windows 10</t>
  </si>
  <si>
    <t>How to Restore Classic Paint App in Windows 10</t>
  </si>
  <si>
    <t>Paint Recent Pictures History - Clear in Windows 10</t>
  </si>
  <si>
    <t xml:space="preserve">How to Clear Recent Pictures History in Paint (mspaint) app in Windows 10
</t>
  </si>
  <si>
    <t xml:space="preserve">How to Reset Paint Default Position and Size in Windows 10
</t>
  </si>
  <si>
    <t>How to Shrink a Volume or Partition in Windows 10</t>
  </si>
  <si>
    <t>How to Change Maximum and Minimum Password Age for Local Accounts in Windows 10</t>
  </si>
  <si>
    <t>How to Enable or Disable Password Expiration for Local Accounts in Windows 10</t>
  </si>
  <si>
    <t>How to Enforce Password History for Local Accounts in Windows 10</t>
  </si>
  <si>
    <t>How to Change Minimum Password Length for Local Accounts in Windows 10</t>
  </si>
  <si>
    <t>How to Force Local Account to Change Password at Next Sign-in in Windows 10</t>
  </si>
  <si>
    <t>How to See Your Wireless Network Security Key Password in Windows 10</t>
  </si>
  <si>
    <t>How to Change your Screen Saver Settings in Windows 10</t>
  </si>
  <si>
    <t>How to Turn On or Off Require Sign-in on Wakeup in Windows 10</t>
  </si>
  <si>
    <t>How to Turn On or Off Password Protected Sharing in Windows 10</t>
  </si>
  <si>
    <t>How to Create a Password Reset Disk on USB Flash Drive in Windows 10</t>
  </si>
  <si>
    <t>How to Enable or Disable the Password Reveal Button in Windows 10</t>
  </si>
  <si>
    <t>How to Enable or Disable Syncing Passwords in Sync Your Settings on a Windows 10 PC</t>
  </si>
  <si>
    <t>How to Enable or Disable Pause Updates Feature of Windows Update in Windows 10</t>
  </si>
  <si>
    <t>How to Turn On or Off PC Charging Slowly over USB Notification in Windows 10</t>
  </si>
  <si>
    <t>How to Open PC settings in Windows 10</t>
  </si>
  <si>
    <t>How to Change Pen Shortcut Button Settings in Windows 10</t>
  </si>
  <si>
    <t>How to Turn On or Off Allow Pen to Act as a Mouse in Windows 10</t>
  </si>
  <si>
    <t>How to Turn On or Off Ignore Touch Input when using Pen in Windows 10</t>
  </si>
  <si>
    <t>How to Turn On or Off Show Cursor and Visual Effects when using Pen in Windows 10</t>
  </si>
  <si>
    <t>How to Enable or Disable People Bar on Taskbar in Windows 10</t>
  </si>
  <si>
    <t>How to Export and Import Contacts for People app in Windows 10</t>
  </si>
  <si>
    <t>How to Add Permanently Delete to Context Menu in Windows 10</t>
  </si>
  <si>
    <t>How to Add Reset Permissions to Context Menu in Windows</t>
  </si>
  <si>
    <t>How to Backup and Restore Permissions of Files, Folders, or Drives in Windows</t>
  </si>
  <si>
    <t>Change Permissions of File, Folder, Drive, or Registry Key for Users and Groups in Windows 10</t>
  </si>
  <si>
    <t>How to Hide or Show User Profile Personal Folders in Windows 10 File Explorer</t>
  </si>
  <si>
    <t>How to Restore Default Location of Your Personal Folders in Windows 10</t>
  </si>
  <si>
    <t>How to Add or Remove Personalize (classic) context menu in Windows 10</t>
  </si>
  <si>
    <t>How to Add or Remove Personalize Desktop Context Menu in Windows 10</t>
  </si>
  <si>
    <t>How to Block or Unblock Phone Numbers on Windows 10 Mobile Phone</t>
  </si>
  <si>
    <t>How to Find Phone Number of your Windows 10 Mobile Phone</t>
  </si>
  <si>
    <t>How to Enable or Disable Phone-PC Linking for Continue on PC in Windows 10</t>
  </si>
  <si>
    <t>How to Add 3D Effects to Images and Videos in Windows 10 Photos app</t>
  </si>
  <si>
    <t>How to Turn On or Off Auto Enhance in Photos app in Windows 10</t>
  </si>
  <si>
    <t>How to Crop Image in Windows 10 Photos app</t>
  </si>
  <si>
    <t xml:space="preserve">How to Enable or Disable Delete Confirmation Dialog in Windows 10 Photos app
</t>
  </si>
  <si>
    <t>How to Add or Remove Favorites in Photos app in Windows 10</t>
  </si>
  <si>
    <t>How to Add and Remove Folders in Photos app in Windows 10</t>
  </si>
  <si>
    <t>How to Turn On or Off Hardware Accelerated Video Encoding in Windows 10 Photos app</t>
  </si>
  <si>
    <t>Photos app Indexing Network Locations - Enable or Disable in Windows 10</t>
  </si>
  <si>
    <t xml:space="preserve">How to Enable or Disable Indexing Network Locations in Photos app in Windows 10
</t>
  </si>
  <si>
    <t>How to Turn On or Off Linked Duplicates in Windows 10 Photos app</t>
  </si>
  <si>
    <t>How to Change Photos app Live Tile Appearance on Start Menu in Windows 10</t>
  </si>
  <si>
    <t>How to Change Theme Mode for Photos app in Windows 10</t>
  </si>
  <si>
    <t>How to Change Default Action of Mouse Wheel for Photos app in Windows 10</t>
  </si>
  <si>
    <t>How to Turn On or Off Show OneDrive Cloud-only Content in Windows 10 Photos app</t>
  </si>
  <si>
    <t>How to Turn On or Off People Face Detection and Recognition in Windows 10 Photos app</t>
  </si>
  <si>
    <t>How to Resize Image in Windows 10 Photos app</t>
  </si>
  <si>
    <t>How to Search for Similar Images on Bing in Windows 10 Photos app</t>
  </si>
  <si>
    <t>How to Backup and Restore Photos app Settings in Windows 10</t>
  </si>
  <si>
    <t>How to Sign in and Sign out of Photos app with Microsoft Account in Windows 10</t>
  </si>
  <si>
    <t>How to Auto Save Documents and Pictures to OneDrive or This PC in Windows 10</t>
  </si>
  <si>
    <t>How to Enable or Disable Domain Users to Sign in with Picture Password to Windows 10</t>
  </si>
  <si>
    <t>How to Change or Restore Pictures Folder Icon in Windows</t>
  </si>
  <si>
    <t>How to Move Your Pictures Folder Location in Windows 10</t>
  </si>
  <si>
    <t>Accidentally mergng your Pictures folder with your User folder is easy to do but more difficult to correct</t>
  </si>
  <si>
    <t>How to Allow or Deny OS and Apps Access to Pictures Library in Windows 10</t>
  </si>
  <si>
    <t>How to Add a PIN to your Windows 10 Mobile Phone</t>
  </si>
  <si>
    <t>How to Change the PIN on your Windows 10 Mobile Phone</t>
  </si>
  <si>
    <t>How to Enable or Disable Require Digits for PIN in Windows 10</t>
  </si>
  <si>
    <t>How to Enable or Disable Require Lowercase Letters for PIN in Windows 10</t>
  </si>
  <si>
    <t>How to Enable or Disable Require Uppercase Letters for PIN in Windows 10</t>
  </si>
  <si>
    <t>How to Enable or Disable PIN Expiration in Windows 10</t>
  </si>
  <si>
    <t>PIN - Fix Unable to Add or Use in Windows 10</t>
  </si>
  <si>
    <t>How to Enable or Disable PIN History in Windows 10</t>
  </si>
  <si>
    <t>How to Specify a Maximum and Minimum PIN Length in Windows 10</t>
  </si>
  <si>
    <t>How to Remove PIN from your Windows 10 Mobile Phone</t>
  </si>
  <si>
    <t>How to Reset the PIN on your Windows 10 Mobile Phone</t>
  </si>
  <si>
    <t>How to Enable or Disable Domain Users to Sign in with PIN to Windows 10</t>
  </si>
  <si>
    <t>How to Add or Remove 'Pin to home' on Context Menu in Windows 10</t>
  </si>
  <si>
    <t>How to Pin or Unpin Locations from Home in Windows 10</t>
  </si>
  <si>
    <t>How to Pin or Unpin Locations from Quick access in Windows 10</t>
  </si>
  <si>
    <t>How to Add or Remove 'Pin to Quick access' on Context Menu in Windows 10</t>
  </si>
  <si>
    <t>How to 'Pin to Start' and 'Unpin from Start" items in Windows 10</t>
  </si>
  <si>
    <t>How to Add or Remove Pin to Start from Context Menu in Windows 10</t>
  </si>
  <si>
    <t>How to Enable or Disable "Pin to taskbar" and "Unpin from taskbar" for Apps in Windows</t>
  </si>
  <si>
    <t>How to Add or Remove Pin to Taskbar Context Menu in Windows 10</t>
  </si>
  <si>
    <t>How to Enable or Disable Pinning Store app to Taskbar in Windows 8 and Windows 10</t>
  </si>
  <si>
    <t>How to Enable or Disable Pinned Apps on Taskbar in Windows</t>
  </si>
  <si>
    <t>Add or Remove "Play with Windows Media Player" Context Menu in Windows 10</t>
  </si>
  <si>
    <t>How to Turn On or Off Hide Pointer While Typing in Windows</t>
  </si>
  <si>
    <t>How to Turn On or Off Show Pointer Location with CTRL Key in Windows</t>
  </si>
  <si>
    <t>How to Turn On or Off Enhance Pointer Precision in Windows</t>
  </si>
  <si>
    <t>How to Turn On or Off Snap Pointer To Default Button in Windows 10</t>
  </si>
  <si>
    <t>How to Turn On or Off Display Pointer Trails in Windows</t>
  </si>
  <si>
    <t>How to View Configured Update Policies in Windows 10</t>
  </si>
  <si>
    <t xml:space="preserve">Post Editor at TenForums.com - Change to Source or WYSIWYG Mode </t>
  </si>
  <si>
    <t xml:space="preserve">How to Change Post Editor to Source or WYSIWYG Mode at TenForums.com
</t>
  </si>
  <si>
    <t>How to Change Default Action of Power Button in Windows 10</t>
  </si>
  <si>
    <t>How to Create a Power Efficiency Diagnostics Report in Windows 10</t>
  </si>
  <si>
    <t>How to Add or Remove Power Icon on Sign-in Screen in Windows 10</t>
  </si>
  <si>
    <t>How to Add or Remove Sleep from Power menu in Windows 10</t>
  </si>
  <si>
    <t>How to Change Power Mode Level in Windows 10</t>
  </si>
  <si>
    <t>How to Add or Remove 'Adaptive backlight' from Power Options in Windows 10</t>
  </si>
  <si>
    <t>How to Add or Remove 'Adaptive display' from Power Options in Windows</t>
  </si>
  <si>
    <t>How to Add or Remove 'AHCI Link Power Management - Adaptive' from Power Options in Windows</t>
  </si>
  <si>
    <t>How to Add or Remove 'Allow Away Mode Policy' from Power Options in Windows</t>
  </si>
  <si>
    <t>How to Add or Remove 'Allow display required policy' from Power Options in Windows</t>
  </si>
  <si>
    <t>How to Add 'Allow sleep with remote opens' to Power Options in Windows 10</t>
  </si>
  <si>
    <t>How to Add or Remove 'Allow system required policy' from Power Options in Windows</t>
  </si>
  <si>
    <t>How to Add or Remove 'Allow wake timers' from Power Options in Windows 10</t>
  </si>
  <si>
    <t>How to Add or Remove 'Critical battery action' from Power Options in Windows</t>
  </si>
  <si>
    <t>How to Add or Remove 'Critical battery level' from Power Options in Windows</t>
  </si>
  <si>
    <t>How to Add or Remove 'Critical battery notification' from Power Options in Windows 10</t>
  </si>
  <si>
    <t>How to Add or Remove 'Device idle policy' from Power Options in Windows</t>
  </si>
  <si>
    <t>How to Add or Remove 'Dim display after' from Power Options in Windows</t>
  </si>
  <si>
    <t>How to Add or Remove 'Dimmed display brightness' from Power Options in Windows</t>
  </si>
  <si>
    <t>How to Add or Remove 'Display brightness' from Power Options in Windows</t>
  </si>
  <si>
    <t>Add or Remove 'Enable adaptive brightness' from Power Options in Windows</t>
  </si>
  <si>
    <t>How to Add or Remove 'Enable forced button/lid shutdown' from Power Options in Windows</t>
  </si>
  <si>
    <t>How to Add or Remove 'Hibernate after' from Power Options in Windows</t>
  </si>
  <si>
    <t>How to Add or Remove USB 'Hub Selective Suspend Timeout' from Power Options in Windows</t>
  </si>
  <si>
    <t>How to Add or Remove 'Lid close action' from Power Options in Windows</t>
  </si>
  <si>
    <t>How to Add or Remove 'Lid open action' from Power Options in Windows 10</t>
  </si>
  <si>
    <t>How to Add or Remove 'Link State Power Management' in Power Options in Windows 10</t>
  </si>
  <si>
    <t>How to Add or Remove 'Low battery action' from Power Options in Windows</t>
  </si>
  <si>
    <t>How to Add or Remove 'Low battery level' from Power Options in Windows</t>
  </si>
  <si>
    <t>How to Add or Remove 'Low battery notification' from Power Options in Windows</t>
  </si>
  <si>
    <t>How to Add or Remove 'Maximum processor state' from Power Options in Windows 10</t>
  </si>
  <si>
    <t>How to Add or Remove 'Minimum processor state' from Power Options in Windows 10</t>
  </si>
  <si>
    <t>How to Add or Remove 'Networking connectivity in Standby' from Power Options in Windows 10</t>
  </si>
  <si>
    <t>How to Add or Remove 'Power button action' from Power Options in Windows</t>
  </si>
  <si>
    <t xml:space="preserve">How to Add or Remove 'Primary NVMe Idle Timeout' from Power Options in Windows 10
</t>
  </si>
  <si>
    <t>How to Add or Remove 'Processor performance decrease threshold' from Power Options in Windows</t>
  </si>
  <si>
    <t>How to Add or Remove 'Processor performance increase threshold' from Power Options in Windows</t>
  </si>
  <si>
    <t>How to Add 'Require a password on wakeup' to Power Options in Windows 10</t>
  </si>
  <si>
    <t>How to Add or Remove 'Reserve battery level' from Power Options in Windows</t>
  </si>
  <si>
    <t>How to Add or Remove 'SEC NVMe Idle Timeout' from Power Options in Windows 10</t>
  </si>
  <si>
    <t>How to Add or Remove 'Sleep after' from Power Options in Windows</t>
  </si>
  <si>
    <t>How to Add or Remove 'Sleep button action' from Power Options in Windows</t>
  </si>
  <si>
    <t>How to Add or Remove Desktop Background 'Slide show' from Power Options in Windows 10</t>
  </si>
  <si>
    <t>How to Add or Remove 'System cooling policy' from Power Options in Windows</t>
  </si>
  <si>
    <t>How to Add 'System unattended sleep timeout' to Power Options in Windows 10</t>
  </si>
  <si>
    <t>How to Add or Remove 'Turn off Display after' from Power Options in Windows</t>
  </si>
  <si>
    <t>How to Add or Remove 'Turn off hard disk after' from Power Options in Windows 10</t>
  </si>
  <si>
    <t>How to Add or Remove 'USB 3 Link Power Management' from Power Options in Windows</t>
  </si>
  <si>
    <t>How to Add or Remove 'USB selective suspend setting' in Power Options in Windows 10</t>
  </si>
  <si>
    <t>How to Add or Remove 'Video playback quality bias' in Power Options in Windows 10</t>
  </si>
  <si>
    <t>How to Add or Remove 'When playing video' in Power Options in Windows 10</t>
  </si>
  <si>
    <t>How to Add or Remove 'When sharing media' in Power Options in Windows 10</t>
  </si>
  <si>
    <t>How to Add or Remove Wireless Adapter Settings in Power Options in Windows 10</t>
  </si>
  <si>
    <t>How to Add or Remove Power Options Context Menu in Windows 10</t>
  </si>
  <si>
    <t>How to Open Power Options from Win+X Menu to Control Panel or Settings in Windows 10</t>
  </si>
  <si>
    <t>How to Add or Remove Ultimate Performance Power Plan in Windows 10</t>
  </si>
  <si>
    <t>How to Choose a Power Plan Scheme in Windows 10</t>
  </si>
  <si>
    <t>How to Create a Custom Power Plan in Windows 10</t>
  </si>
  <si>
    <t>How to Delete a Power Plan in Windows 10</t>
  </si>
  <si>
    <t>How to Export and Import a Power Plan in Windows 10</t>
  </si>
  <si>
    <t>How to Rename a Power Plan in Windows 10</t>
  </si>
  <si>
    <t>How to See Your Current Active Power Plan Scheme in Windows 10</t>
  </si>
  <si>
    <t>How to Change Power Plan Settings in Windows 10</t>
  </si>
  <si>
    <t>How to View All Power Plan Settings in a Text File in Windows</t>
  </si>
  <si>
    <t>How to Specify a Default Active Power Plan in Windows 10</t>
  </si>
  <si>
    <t>How to Reset and Restore Power Plans to Default Settings in Windows 10</t>
  </si>
  <si>
    <t>How to Restore Missing Default Power Plans in Windows 10</t>
  </si>
  <si>
    <t>How to Add PowerShell to Context Menu in Windows 10</t>
  </si>
  <si>
    <t>How to Install PowerShell Core on Windows</t>
  </si>
  <si>
    <t>How to Enable or Disable Windows PowerShell 2.0 in Windows 10</t>
  </si>
  <si>
    <t xml:space="preserve">How to Install PowerShell 7.0 in Windows 7, Windows 8, and Windows 10
</t>
  </si>
  <si>
    <t>PowerShell 7 Open Here Context Menu - Add or Remove in Windows 10</t>
  </si>
  <si>
    <t xml:space="preserve">How to Add or Remove PowerShell 7 Open Here Context Menu in Windows 10
</t>
  </si>
  <si>
    <t>How to Use PowerShell OneGet Package Manager to Install Desktop Apps in Windows</t>
  </si>
  <si>
    <t>How to Open Windows PowerShell in Windows 10</t>
  </si>
  <si>
    <t>How to Set PowerShell Script Execution Policy in Windows 10</t>
  </si>
  <si>
    <t>How to run PowerShell scripts from a Shorcut</t>
  </si>
  <si>
    <t>How to Get Started with PowerShell Scripts</t>
  </si>
  <si>
    <t>PowerShell - Search for Text with Find Dialog Box in Windows 10</t>
  </si>
  <si>
    <t>How to use PowerShell to Update and Upgrade Windows 10</t>
  </si>
  <si>
    <t>How to Check PowerShell Version in Windows</t>
  </si>
  <si>
    <t>How to See Sleep States Available on your Windows 10 PC</t>
  </si>
  <si>
    <t>How to Enable or Disable Power Throttling in Windows 10</t>
  </si>
  <si>
    <t>How to See if Apps are Power Throttling in Windows 10</t>
  </si>
  <si>
    <t xml:space="preserve">PPPoE connection - Automatically start via a script and Task Scheduler </t>
  </si>
  <si>
    <t>Automatically start a PPPoE connection via a script and Task Scheduler</t>
  </si>
  <si>
    <t>How to Turn On or Off Presentation Mode in Windows</t>
  </si>
  <si>
    <t>How to Add Presentation Settings to Desktop Context Menu in Windows</t>
  </si>
  <si>
    <t>How to Enable or Disable Presentation Settings in Windows</t>
  </si>
  <si>
    <t>How to Add Preview pane to Context Menu in Windows 10</t>
  </si>
  <si>
    <t>How to Restore Previous Versions of Files, Folders, and Drives in Windows 10</t>
  </si>
  <si>
    <t>How to Delete Windows.old Folder in Windows 10</t>
  </si>
  <si>
    <t>Add or Remove Previous Versions from Context Menu and Properties in Windows 10</t>
  </si>
  <si>
    <t>How to Use Modern or Metro Style Print Dialog in Windows 10</t>
  </si>
  <si>
    <t>How to Enable or Disable Print Logging in Windows 10 Event Viewer</t>
  </si>
  <si>
    <t>How Turn On or Off Use Print Screen Key to Launch Screen Snipping in Windows 10</t>
  </si>
  <si>
    <t>How to Reset and Clear Print Spooler in Windows 10</t>
  </si>
  <si>
    <t>How to Add a Shared Printer in Windows 10</t>
  </si>
  <si>
    <t>How to Add Printer to Send To Context Menu in Windows 10</t>
  </si>
  <si>
    <t>How to Uninstall a Printer Driver in Windows 10</t>
  </si>
  <si>
    <t>How to Create a Printer Queue Shortcut in Windows 10</t>
  </si>
  <si>
    <t>How to Rename a Printer in Windows 10</t>
  </si>
  <si>
    <t>How to Remove a Printer in Windows 10</t>
  </si>
  <si>
    <t>How to Set a Default Printer in Windows 10</t>
  </si>
  <si>
    <t>How to Share a Printer in Windows 10</t>
  </si>
  <si>
    <t>How to Turn On or Off Let Windows 10 Manage Default Printer</t>
  </si>
  <si>
    <t>How to Backup and Restore Printers in Windows</t>
  </si>
  <si>
    <t>How to Create a Printers Folder Shortcut in Windows</t>
  </si>
  <si>
    <t>How to List All Installed Printers in Windows 10</t>
  </si>
  <si>
    <t>How to Add or Remove SnapShot Sound for PrintScreen Key in Windows</t>
  </si>
  <si>
    <t>How to Enable or Disable Privacy Settings Experience at Sign-in in Windows 10</t>
  </si>
  <si>
    <t>How to Read Privacy Statement for Windows 10 and Microsoft Services</t>
  </si>
  <si>
    <t>How to Change Windows Error Problem Reporting Settings in Windows 10</t>
  </si>
  <si>
    <t>How to Kill a Process in Windows 10</t>
  </si>
  <si>
    <t>How to See if a Process is 32-bit or 64-bit in Windows 10</t>
  </si>
  <si>
    <t>How to See What User a Process is Running As in Windows 10</t>
  </si>
  <si>
    <t>How to Save List of Running Processes to File in Windows</t>
  </si>
  <si>
    <t>Adjust Processor Resources for Best Performance of Programs or Background Services in Windows 10</t>
  </si>
  <si>
    <t>How to Change Product Key in Windows 10</t>
  </si>
  <si>
    <t>How to Clear Product Key from Registry in Windows</t>
  </si>
  <si>
    <t>How to Uninstall Product Key to Deactivate Windows 10</t>
  </si>
  <si>
    <t>How to View the Product Key in Windows 10</t>
  </si>
  <si>
    <t>How to Move Users Profile Folder to another Location in Windows 10</t>
  </si>
  <si>
    <t>How to Delete User Profile of an Account in Windows 10</t>
  </si>
  <si>
    <t>How to Download and Use Program Install and Uninstall Troubleshooter in Windows</t>
  </si>
  <si>
    <t>Open Programs and Features from Win+X Menu to Control Panel or Settings in Windows 10</t>
  </si>
  <si>
    <t>How to Install and Uninstall Programs in Safe Mode in Windows 10</t>
  </si>
  <si>
    <t>How to Uninstall Desktop and Modern Apps in Windows 10</t>
  </si>
  <si>
    <t>How to Add a Project Display context menu in Windows 10</t>
  </si>
  <si>
    <t>How to Change when to Ask to Project to this PC in Windows 10</t>
  </si>
  <si>
    <t>How to Enable or Disable Projecting to this PC in Windows 10</t>
  </si>
  <si>
    <t>How to Project to this PC from Windows 10 Mobile Phone</t>
  </si>
  <si>
    <t>Projecting to this PC with Miracast Connect Wireless Display Feature - Install or Uninstall in Windows 10</t>
  </si>
  <si>
    <t>How to Turn On or Off Projecting to this PC Only when Plugged In in Windows 10</t>
  </si>
  <si>
    <t>How to Turn On or Off Require PIN for Pairing when Projecting to this PC in Windows 10</t>
  </si>
  <si>
    <t>How to Turn On or Off 'Projecting to this PC' in Windows 10</t>
  </si>
  <si>
    <t>Properties Page - Compatibility Tab - Add or Remove</t>
  </si>
  <si>
    <t xml:space="preserve">How to Add or Remove Compatibility Tab on Properties Page in Windows
</t>
  </si>
  <si>
    <t>Properties Page - Customize Tab - Add or Remove</t>
  </si>
  <si>
    <t xml:space="preserve">How to Add or Remove Customize tab in Folder Properties in Windows
</t>
  </si>
  <si>
    <t>Properties Page - Details Tab - Add or Remove</t>
  </si>
  <si>
    <t xml:space="preserve">How to Add or Remove Details tab in File Properties in Windows 10
</t>
  </si>
  <si>
    <t>Properties Page - General, Tools, and Hardware Tabs - Add or Remove</t>
  </si>
  <si>
    <t>Properties Page - Location Tab - Add or Remove</t>
  </si>
  <si>
    <t>Properties Page - Offline Files Tab - Add or Remove</t>
  </si>
  <si>
    <t xml:space="preserve">How to Add or Remove Offline Files tab in Network File and Folder Properties in Windows 10
</t>
  </si>
  <si>
    <t>Properties Page - Previous Versions Tab - Add or Remove</t>
  </si>
  <si>
    <t xml:space="preserve">Add or Remove Previous Versions from Context Menu and Properties in Windows 10
</t>
  </si>
  <si>
    <t>Properties Page - Quota Tab - Add or Remove</t>
  </si>
  <si>
    <t xml:space="preserve">How to Add or Remove Quota tab in Drive Properties in Windows 10
</t>
  </si>
  <si>
    <t>Properties Page - ReadyBoost Tab - Add or Remove</t>
  </si>
  <si>
    <t xml:space="preserve">How to Add or Remove ReadyBoost tab in Drive Properties in Windows 10
</t>
  </si>
  <si>
    <t>Properties Page - Security Tab - Add or Remove</t>
  </si>
  <si>
    <t xml:space="preserve">How to Add or Remove Security tab from Drives, Files, and Folders Properties in Windows 10
</t>
  </si>
  <si>
    <t>Create Custom Provisioning Package used to Reset Windows 10 or Create Recovery Drive</t>
  </si>
  <si>
    <t>How to Add 'Run as administrator' to PS1 File Context Menu in Windows 10</t>
  </si>
  <si>
    <t>How to Turn On or Off Public Folder Sharing in Windows 10</t>
  </si>
  <si>
    <t>Q</t>
  </si>
  <si>
    <t>How to Add or Remove Frequent folders from Quick access in Windows 10</t>
  </si>
  <si>
    <t>How to Add or Remove Recent files from Quick access in Windows 10</t>
  </si>
  <si>
    <t>How to Hide a Specific File or Folder from Quick access in Windows 10</t>
  </si>
  <si>
    <t>How to Change Quick Access Icon in File Explorer in Windows 10</t>
  </si>
  <si>
    <t xml:space="preserve">How to Pin Recent Folders to Quick Access in Windows 10
</t>
  </si>
  <si>
    <t xml:space="preserve">How to Pin Recent Items to Quick Access in Windows 10
</t>
  </si>
  <si>
    <t xml:space="preserve">How to Add Empty Recycle Bin to Quick Access Toolbar in Windows 10 </t>
  </si>
  <si>
    <t>How to Get and Give Remote Assistance with Quick Assist app in Windows 10</t>
  </si>
  <si>
    <t>How to Add or Remove Quick Launch from Send to Context Menu in Windows 10</t>
  </si>
  <si>
    <t>How to Add or Remove Quick Launch toolbar in Windows 10</t>
  </si>
  <si>
    <t>How to Add Custom Shortcuts to Win+X Quick Link Menu in Windows 10</t>
  </si>
  <si>
    <t xml:space="preserve">How to Add or Remove Control Panel on Win+X Menu in Windows 10
</t>
  </si>
  <si>
    <t>How to Add or Remove Default Items on Win+X Quick Link Menu in Windows 10</t>
  </si>
  <si>
    <t xml:space="preserve">How to Add or Remove Settings on Win+X Menu in Windows 10
</t>
  </si>
  <si>
    <t>How to Open Win+X Quick Link Menu in Windows 10</t>
  </si>
  <si>
    <t>How to Rename Shortcuts in Win+X Quick Link Menu in Windows 10</t>
  </si>
  <si>
    <t>How to Change Quiet Hours Automatic Rules in Windows 10</t>
  </si>
  <si>
    <t>How to Customize Quiet Hours Priority List in Windows 10</t>
  </si>
  <si>
    <t>How to Turn On or Off Quiet Hours in Windows 10</t>
  </si>
  <si>
    <t>Quota tab in Drive Properties in Windows 10 - Add or Remove</t>
  </si>
  <si>
    <t>R</t>
  </si>
  <si>
    <t>How to Add Native RAW Image Format Support to Windows 10</t>
  </si>
  <si>
    <t>How to use Remote Desktop Connection to connect to and from your Windows 10 PC</t>
  </si>
  <si>
    <t>How to Add RDP capablity to Windows 10 Home</t>
  </si>
  <si>
    <t>ReadyBoost tab in Drive Properties in Windows 10 - Add or Remove</t>
  </si>
  <si>
    <t>How to Create a Recent Folders Shortcut in Windows 10</t>
  </si>
  <si>
    <t>How to Create a Recent Items Shortcut in Windows 10</t>
  </si>
  <si>
    <t>How to View Recommended Troubleshooting History in Windows 10</t>
  </si>
  <si>
    <t>How to Turn On or Off Automatic Recommended Troubleshooting in Windows 10</t>
  </si>
  <si>
    <t>How to 'Recover from a drive' to Reset Windows 10</t>
  </si>
  <si>
    <t>How to Troubleshoot Windows 10 failure to boot using Recovery Environment</t>
  </si>
  <si>
    <t>How to Create a Bootable USB Recovery Drive in Windows 10</t>
  </si>
  <si>
    <t>Recovery Image for a Surface Device - Download</t>
  </si>
  <si>
    <t xml:space="preserve">How to Download a Recovery Image for a Surface Device
</t>
  </si>
  <si>
    <t>Recovery Image to Reset Windows 10 - Create</t>
  </si>
  <si>
    <t>How to Create a Recovery Image used to Reset Windows 10</t>
  </si>
  <si>
    <t>Recovery Partition - Delete in Windows 10</t>
  </si>
  <si>
    <t xml:space="preserve">How to Delete Recovery Partition in Windows 10
</t>
  </si>
  <si>
    <t>How to Add or Remove Properties from Recycle Bin Context Menu in Windows</t>
  </si>
  <si>
    <t>How to Add Secure Delete to Recycle Bin Context Menu in Windows 10</t>
  </si>
  <si>
    <t xml:space="preserve">How to Add Show Recycle Confirmation to Recycle Bin Context Menu in Windows 10
</t>
  </si>
  <si>
    <t>How to Fix Corrupted Recycle Bin in Windows</t>
  </si>
  <si>
    <t>How to Turn On or Off Recycle Bin Delete Confirmation in Windows 10</t>
  </si>
  <si>
    <t>How to Empty Recycle Bin in Windows 10</t>
  </si>
  <si>
    <t>How to Change the Default Recycle Bin Icon in Windows 10</t>
  </si>
  <si>
    <t>How to Change Maximum Storage Size for Recycle Bin in Windows 10</t>
  </si>
  <si>
    <t>How to Set Recycle Bin to Permanently Delete Files Immediately in Windows 10</t>
  </si>
  <si>
    <t>How to Pin Recylce Bin to Taskbar in Windows 10</t>
  </si>
  <si>
    <t>How to Create a Custom Recovery Image used to Refresh Windows 10</t>
  </si>
  <si>
    <t>How to Deregister Current Custom Recovery Image used to Refresh Windows 10</t>
  </si>
  <si>
    <t>How to Set a Custom Recovery Image as Active to use to Refresh Windows 10</t>
  </si>
  <si>
    <t>How to Show Current Custom Recovery Image used to Refresh Windows 10</t>
  </si>
  <si>
    <t>How to Refresh Windows 10</t>
  </si>
  <si>
    <t>How to Clean Up and Update PC to Refresh Windows 10</t>
  </si>
  <si>
    <t>How to Start Fresh with Clean Install of Windows 10 using Refresh Windows Tool</t>
  </si>
  <si>
    <t>How to Enable or Disable to Format with ReFS File System in Windows 8.1 and Windows 10</t>
  </si>
  <si>
    <t>How to Copy Region and Language Settings to Welcome Screen and New User Accounts in Windows 10</t>
  </si>
  <si>
    <t>How to Turn On or Off Registry Editor Address Bar in Windows 10</t>
  </si>
  <si>
    <t>How to Change the Registry Editor Font in Windows 10</t>
  </si>
  <si>
    <t xml:space="preserve">How to Reset Registry Editor Default Position, Size, and Layout in Windows 10
</t>
  </si>
  <si>
    <t>How to Switch Between HKCU and HKLM Keys in Registry Editor in Windows 10</t>
  </si>
  <si>
    <t>How to Enable Automatic Backup of System Registry to RegBack folder when Computer Restarts in Windows 10</t>
  </si>
  <si>
    <t>How to Add, Remove, Export, and Merge Registry Favorites in Windows</t>
  </si>
  <si>
    <t>How to Export and Import Registry Keys in Windows</t>
  </si>
  <si>
    <t>How to Reinstall Windows 10 with this media</t>
  </si>
  <si>
    <t>How to Clear Reliability History in Windows 10</t>
  </si>
  <si>
    <t>How to View Reliability History in Windows 10</t>
  </si>
  <si>
    <t>How to Create a Reliability Monitor Shortcut in Windows 10</t>
  </si>
  <si>
    <t>How to Enable or Disable Remote Assistance Connections in Windows</t>
  </si>
  <si>
    <t>How to Add a Remote Desktop Connection in Remote Desktop app on Windows 10 PC</t>
  </si>
  <si>
    <t>How to Backup and Restore Remote Desktop app in Windows 10</t>
  </si>
  <si>
    <t>How to Change Global Settings in Remote Desktop app on Windows 10 PC</t>
  </si>
  <si>
    <t>How to Manage Groups in Remote Desktop app on Windows 10 PC</t>
  </si>
  <si>
    <t>How to Remove a Remote Desktop Connection in Remote Desktop app on Windows 10 PC</t>
  </si>
  <si>
    <t>How to Allow or Prevent Users and Groups to Log on with Remote Desktop in Windows 10</t>
  </si>
  <si>
    <t>How to Deny Users and Groups to Log on with Remote Desktop in Windows 10</t>
  </si>
  <si>
    <t>Enable or Disable Always Prompt for Password upon Remote Desktop Connection to Windows PC</t>
  </si>
  <si>
    <t>Remote Desktop Connection - Enable or Disable Access to Removable Storage Devices in Windows</t>
  </si>
  <si>
    <t xml:space="preserve">How to Enable or Disable Remote Desktop (RDP) Access to Removable Storage Devices in Windows
</t>
  </si>
  <si>
    <t>How to Remove Computer Entries from Remote Desktop Connection History in Windows 10</t>
  </si>
  <si>
    <t>How to Delete Saved Credentials of a Remote Desktop Connection in Windows</t>
  </si>
  <si>
    <t>How to Save Remote Desktop Connection Settings to RDP File in Windows</t>
  </si>
  <si>
    <t>How to Create Remote Desktop Connection Shortcut for Specific PC in Windows</t>
  </si>
  <si>
    <t>Turn On or Off RDC 'Your remote session will be disconnected' Message in Windows</t>
  </si>
  <si>
    <t>How to Enable or Disable Remote Desktop Connections on Windows 10 PC</t>
  </si>
  <si>
    <t>How to Add or Remove Remote Desktop Users in Windows</t>
  </si>
  <si>
    <t>How to Enable or Disable Installation of Removable Devices in Windows</t>
  </si>
  <si>
    <t xml:space="preserve">How to Enable or Disable Write Access to Removable Disks in Windows
</t>
  </si>
  <si>
    <t>How to Turn On or Off Write Protection for Removable Drives in Windows 10</t>
  </si>
  <si>
    <t>How to Enable or Disable Access to All Removable Storage Devices in Windows</t>
  </si>
  <si>
    <t>Removable Storage Devices - Enable or Disable Access to Remote Desktop Sessions in Windows</t>
  </si>
  <si>
    <t xml:space="preserve">How to Add Repair Windows Image Context Menu in Windows 10
</t>
  </si>
  <si>
    <t>How to Enable or Disable Reserved Storage in Windows 10</t>
  </si>
  <si>
    <t>How to Check Reserved Storage Size in Windows 10</t>
  </si>
  <si>
    <t>Reset Recovery Image - Create in Windows 10</t>
  </si>
  <si>
    <t>How to Show Location of Recovery Image used to Reset Windows 10</t>
  </si>
  <si>
    <t>How to Create a Reset this PC shortcut in Windows 10</t>
  </si>
  <si>
    <t>How to Reset Windows 10</t>
  </si>
  <si>
    <t>How to Reset your Windows 10 Mobile Phone</t>
  </si>
  <si>
    <t>How to Turn On or Off Automatically Restart Apps after Sign In in Windows 10</t>
  </si>
  <si>
    <t>How to Restart the Computer in Windows 10</t>
  </si>
  <si>
    <t>How to Add Restart Context Menu in Windows 10</t>
  </si>
  <si>
    <t>How to Restart Start Menu in Windows 10</t>
  </si>
  <si>
    <t>How to Add Restart Start Menu to Desktop Context Menu in Windows 10</t>
  </si>
  <si>
    <t>How to See What Your Windows Restart Time is</t>
  </si>
  <si>
    <t>How to Automatically Create System Restore Point on Schedule in Windows 10</t>
  </si>
  <si>
    <t>How to Automatically Create System Restore Point at Startup in Windows 10</t>
  </si>
  <si>
    <t>How to Add a 'Create Restore Point' Context Menu in Windows 10</t>
  </si>
  <si>
    <t>How to Create a System Restore Point in Windows 10</t>
  </si>
  <si>
    <t>How to Change System Restore Point Creation Frequency in Windows 10</t>
  </si>
  <si>
    <t>How to Delete System Image Restore Point from System Restore in Windows 10</t>
  </si>
  <si>
    <t>How to Make a 'Create System Restore Point' Shortcut in Windows 10</t>
  </si>
  <si>
    <t>How to Delete System Restore Points in Windows 10</t>
  </si>
  <si>
    <t>How to See List of All Available System Restore Points in Windows</t>
  </si>
  <si>
    <t>How to Turn On or Off 'Restore previous folder windows at logon' in Windows 10</t>
  </si>
  <si>
    <t>How to Turn On or Off Retail Demo Experience Mode in Windows 10</t>
  </si>
  <si>
    <t>How to Perform a Right Click on a Touchscreen in Windows 10</t>
  </si>
  <si>
    <t>How to Ring your Windows 10 Mobile Phone Online</t>
  </si>
  <si>
    <t>How to Add or Remove Rotate Left and Rotate Right Context Menu in Windows 10</t>
  </si>
  <si>
    <t>How to Add or Remove 'Run as administrator' Context Menu in Windows 10</t>
  </si>
  <si>
    <t>How to Add 'Run as administrator' to VBS File Context Menu in Windows 10</t>
  </si>
  <si>
    <t>How to Run an App as Administrator in Windows 10</t>
  </si>
  <si>
    <t>How to Add or Remove 'Run as different user' Context Menu in Windows 10</t>
  </si>
  <si>
    <t>How to Add or Remove 'Run as different user' Context Menu on Start in Windows 10</t>
  </si>
  <si>
    <t>How to 'Run as different user' in Windows 10</t>
  </si>
  <si>
    <t>How to Delete your Run Dialog Auto Suggest History in Windows</t>
  </si>
  <si>
    <t>How to Enable or Disable Run Dialog Box in Windows 7, Windows 8, and Windows 10</t>
  </si>
  <si>
    <t>How to Create Run Dialog Box Shortcut in Windows 7, Windows 8, and Windows 10</t>
  </si>
  <si>
    <t>How to Add 'Run with priority' Context Menu in Windows 10</t>
  </si>
  <si>
    <t>List of Rundll32 Commands for Windows 10</t>
  </si>
  <si>
    <t>S</t>
  </si>
  <si>
    <t>How to Enable S mode in Windows 10</t>
  </si>
  <si>
    <t>How to Install Windows 10 in S Mode on a Windows 10 PC</t>
  </si>
  <si>
    <t>How to Switch out of S mode in Windows 10 for Free</t>
  </si>
  <si>
    <t>How to Add Safe Mode to Desktop Context Menu in Windows 10</t>
  </si>
  <si>
    <t>How to Start Windows 10 in Safe Mode</t>
  </si>
  <si>
    <t>How to Create a Safely Remove Hardware shortcut in Windows 10</t>
  </si>
  <si>
    <t>How to Change SafeSearch Filter Setting in Windows 10</t>
  </si>
  <si>
    <t>How to Add or Remove Hidden Samples Settings Page in Windows 10</t>
  </si>
  <si>
    <t>Sandbox Audio Input - Enable or Disable in Windows 10</t>
  </si>
  <si>
    <t xml:space="preserve">How to Enable or Disable Audio Input in Windows Sandbox in Windows 10
</t>
  </si>
  <si>
    <t>Sandbox Clipboard Sharing - Enable or Disable in Windows 10</t>
  </si>
  <si>
    <t xml:space="preserve">How to Enable or Disable Clipboard Sharing with Windows Sandbox in Windows 10
</t>
  </si>
  <si>
    <t>How to Enable Windows Sandbox Feature in Windows 10 Home Edition</t>
  </si>
  <si>
    <t>How to Enable or Disable Windows Sandbox in Windows 10</t>
  </si>
  <si>
    <t>How to configure Windows Sandbox in Windows 10</t>
  </si>
  <si>
    <t>Sandbox Networking - Enable or Disable in Windows 10</t>
  </si>
  <si>
    <t xml:space="preserve">How to Enable or Disable Networking in Windows Sandbox in Windows 10
</t>
  </si>
  <si>
    <t>Sandbox Printer Sharing - Enable or Disable in Windows 10</t>
  </si>
  <si>
    <t xml:space="preserve">How to Enable or Disable Printer Sharing with Windows Sandbox in Windows 10
</t>
  </si>
  <si>
    <t>Sandbox vGPU Sharing - Enable or Disable in Windows 10</t>
  </si>
  <si>
    <t xml:space="preserve">How to Enable or Disable Virtualized GPU (vGPU) Sharing for Windows Sandbox in Windows 10
</t>
  </si>
  <si>
    <t>Sandbox Video Input - Enable or Disable in Windows 10</t>
  </si>
  <si>
    <t xml:space="preserve">How to Enable or Disable Video Input in Windows Sandbox in Windows 10
</t>
  </si>
  <si>
    <t>Saved Pictures Folder - Change or Restore Default Location in Windows 10</t>
  </si>
  <si>
    <t xml:space="preserve">How to Change or Restore Default Location of Saved Pictures Folder in Windows 10
</t>
  </si>
  <si>
    <t>Scan with Microsoft Defender Context Menu - Add or Remove in Windows 10</t>
  </si>
  <si>
    <t>How to Add or Remove 'Scan with Microsoft Defender' Context Menu in Windows 10</t>
  </si>
  <si>
    <t>How to Enable or Disable Scheduled System Maintenance in Windows</t>
  </si>
  <si>
    <t>How to Enable or Disable Screen Saver in Windows</t>
  </si>
  <si>
    <t>How to Enable or Disable Changing Screen Saver in Windows</t>
  </si>
  <si>
    <t>How to Change Screen Saver Grace Period to Bypass Password Protection in Windows</t>
  </si>
  <si>
    <t>How to Enable or Disable Screen Saver Password Protection in Windows</t>
  </si>
  <si>
    <t>How to Create Screen Saver Settings Shortcut in Windows 10</t>
  </si>
  <si>
    <t>How to Specify a Screen Saver in Windows</t>
  </si>
  <si>
    <t>How to Specify Screen Saver Timeout in Windows</t>
  </si>
  <si>
    <t>How to Add or Remove Screen Snip Context Menu in Windows 10</t>
  </si>
  <si>
    <t>How to Create Screen Snip Shortcut in Windows 10</t>
  </si>
  <si>
    <t>How to Take a Screen Snip (Screenshot) with Snip &amp; Sketch in Windows 10</t>
  </si>
  <si>
    <t>How to Reset the Screenshot Index Counter in Windows 10</t>
  </si>
  <si>
    <t>How to Post a Screenshot of Disk Management at Ten Forums</t>
  </si>
  <si>
    <t>How to Take a Screenshot in Windows 10</t>
  </si>
  <si>
    <t>How to Upload and Post a Screenshot and File at Ten Forums</t>
  </si>
  <si>
    <t>Screenshots Folder - Change or Restore Default Location in Windows 10</t>
  </si>
  <si>
    <t xml:space="preserve">How to Change or Restore Default Location of Screenshots Folder in Windows 10
</t>
  </si>
  <si>
    <t>How to Turn On or Off Scroll Inactive Windows in Windows 10</t>
  </si>
  <si>
    <t>How to Enable or Disable Floating Immersive Search Bar in Windows 10</t>
  </si>
  <si>
    <t>How to Change the Size of Scroll Bars in Windows 10</t>
  </si>
  <si>
    <t>How to Turn On or Off Automatically Hide Scroll Bars in Windows 10 UWP Apps</t>
  </si>
  <si>
    <t>How to Add or Remove Search Glyph in Search Box in Windows 10</t>
  </si>
  <si>
    <t>How to Show Search Box on Top or Bottom in Windows 10</t>
  </si>
  <si>
    <t>How to Add or Remove Submit Button in Search Box in Windows 10</t>
  </si>
  <si>
    <t>How to Change Search Box Text in Windows 10</t>
  </si>
  <si>
    <t>How to Clear Your Search History for On-device Searches in Windows 10</t>
  </si>
  <si>
    <t>Search History on Device - Clear</t>
  </si>
  <si>
    <t>Search History on Device - Turn On or Off</t>
  </si>
  <si>
    <t>How to Hide or Show Search Box or Search Icon on Taskbar in Windows 10</t>
  </si>
  <si>
    <t xml:space="preserve">How to Turn On or Off Show Search Icon without Search Box when entering Tablet Posture in Windows 10
</t>
  </si>
  <si>
    <t>How to Turn On or Off Enhanced Mode for Search Indexer in Windows 10</t>
  </si>
  <si>
    <t>How to Add or Remove Excluded Folders for Search Indexer in Windows 10</t>
  </si>
  <si>
    <t>How to Turn On or Off Search Indexer Respect Device Power Mode Settings in Windows 10</t>
  </si>
  <si>
    <t>How to Turn On or Off Search online and include web results in Windows 10</t>
  </si>
  <si>
    <t>How to Change Search Options in Windows 10</t>
  </si>
  <si>
    <t>How to Save a Search in Windows 10</t>
  </si>
  <si>
    <t>How to Create a Search Shortcut in Windows 10</t>
  </si>
  <si>
    <t>How to Move Your Searches Folder Location in Windows 10</t>
  </si>
  <si>
    <t>How to Check Health of Drive with SeaTools for DOS</t>
  </si>
  <si>
    <t>How to Check if Secure Boot is Enabled or Disabled in Windows 10</t>
  </si>
  <si>
    <t>How to Enable or Disable Secure Boot on Windows 10 PC</t>
  </si>
  <si>
    <t>How to Add Secure Delete to Context Menu in Windows 10</t>
  </si>
  <si>
    <t>How to Turn On or Off Security and Maintenance Messages in Windows 10</t>
  </si>
  <si>
    <t>How to Backup and Restore Security and Maintenance Settings for Messages in Windows 10</t>
  </si>
  <si>
    <t>How to Change Security Key PIN to Log into Apps in Windows 10</t>
  </si>
  <si>
    <t>How to Reset Security Key to Factory Defaults in Windows 10</t>
  </si>
  <si>
    <t>How to Set Up Security Key to Log into Apps in Windows 10</t>
  </si>
  <si>
    <t>How to Reset All Local Security Policy Settings to Default in Windows</t>
  </si>
  <si>
    <t>How to View Security Providers in Windows Security app in Windows 10</t>
  </si>
  <si>
    <t>How to Remove Security tab from Drives, Files, and Folders Properties in Windows 10</t>
  </si>
  <si>
    <t>How to Add or Remove Select Context Menu in Windows 10</t>
  </si>
  <si>
    <t>How to Change Color of Translucent Selection Rectangle in Windows</t>
  </si>
  <si>
    <t>How to Turn On or Off Translucent Selection Rectangle on Desktop in Windows</t>
  </si>
  <si>
    <t>How to Add or Remove Send to Context Menu in Windows 10</t>
  </si>
  <si>
    <t>How to Add or Remove Items in Send To context menu in Windows 7, Windows 8, and Windows 10</t>
  </si>
  <si>
    <t>How to Enable or Disable Delay Send to Context Menu Build in Windows 10</t>
  </si>
  <si>
    <t>How to Restore Default Send to Context Menu Items in Windows 10</t>
  </si>
  <si>
    <t>How to Change Send to Compressed (zipped) Folder Icon in Windows</t>
  </si>
  <si>
    <t>How to Change Send to Desktop (create shortcut) Icon in Windows</t>
  </si>
  <si>
    <t>How to Change Send to Mail Recipient Icon in Windows</t>
  </si>
  <si>
    <t>How to Find Serial Number of Windows PC</t>
  </si>
  <si>
    <t>How to Delete a Service in Windows 7, Windows 8, and Windows 10</t>
  </si>
  <si>
    <t>How to Export List of Running and Stopped Services in Windows</t>
  </si>
  <si>
    <t>How to Restore Default Services in Windows 10</t>
  </si>
  <si>
    <t>How to Start, Stop, and Disable Services in Windows 10</t>
  </si>
  <si>
    <t>How to Add or Remove 'Set as desktop background' Context Menu in Windows 10</t>
  </si>
  <si>
    <t>How to Add Set save location to Context Menu of Libraries in Windows 10</t>
  </si>
  <si>
    <t>How to Change how Apps and Websites Automatically Open for Sets in Windows 10</t>
  </si>
  <si>
    <t>How to Enable or Disable Sets in Windows 10</t>
  </si>
  <si>
    <t>How to Change New Tab Page Settings for Sets in Windows 10</t>
  </si>
  <si>
    <t>How to Add or Remove Apps to Not be Included in Sets of Tabs in Windows 10</t>
  </si>
  <si>
    <t>How to Open App in New Tab for Sets in Windows 10</t>
  </si>
  <si>
    <t>How to Turn On or Off Tabs in apps (Sets) in Windows 10</t>
  </si>
  <si>
    <t>How to Add or Remove Settings on Win+X Menu in Windows 10</t>
  </si>
  <si>
    <t>How to Add or Remove Share Settings Page in Windows 10</t>
  </si>
  <si>
    <t>How to Add or Remove Windows Insider Program Settings Page in Windows 10</t>
  </si>
  <si>
    <t>How to Add or Remove Settings context menu in Windows 10</t>
  </si>
  <si>
    <t>How to Hide or Show Pages from Settings in Windows 10</t>
  </si>
  <si>
    <t>How to Enable or Disable Online Tips and Help for Settings App in Windows 10</t>
  </si>
  <si>
    <t>How to Open Settings in Windows 10</t>
  </si>
  <si>
    <t>How to Open Settings in Windows 10 Mobile Phones</t>
  </si>
  <si>
    <t>How to Show Control Panel or Settings on Win+X Menu in Windows 10</t>
  </si>
  <si>
    <t>List of msi-settings URI Shortcuts to Open Settings Pages in Windows 10</t>
  </si>
  <si>
    <t>How to Create Shortcuts to Open Settings Pages in Windows 10</t>
  </si>
  <si>
    <t>How to Create a Settings shortcut in Windows 10</t>
  </si>
  <si>
    <t>How to Turn On or Off Suggested Content in Settings app in Windows 10</t>
  </si>
  <si>
    <t>How to Run SFC Command to Repair System Files in Windows 10</t>
  </si>
  <si>
    <t xml:space="preserve">How to Add SFC SCANNOW Context Menu in Windows 10
</t>
  </si>
  <si>
    <t>How to Add or Remove Share Context Menu in Windows 10</t>
  </si>
  <si>
    <t>How to Share Files and Folders Over a Network in Windows 10</t>
  </si>
  <si>
    <t>How to Share Files using an App in Windows 10</t>
  </si>
  <si>
    <t>How to Turn On or Off Show Most Often Used Apps at Top of Share List in Windows 10</t>
  </si>
  <si>
    <t>How to Enable or Disable Shared Experiences in Windows 10</t>
  </si>
  <si>
    <t>How to Create a Shared Folders Shortcut in Windows 10</t>
  </si>
  <si>
    <t>Complete List of Windows 10 Shell Commands</t>
  </si>
  <si>
    <t>How To Always Open Shortcut as Normal window, Minimized, or Maximized in Windows 10</t>
  </si>
  <si>
    <t>How to Change, Remove, or Restore Shortcut Arrow Overlay Icon in Windows 10</t>
  </si>
  <si>
    <t>How to Change Icon of a Shortcut in Windows 10</t>
  </si>
  <si>
    <t>How to Create a Custom Shortcut Comment Pop-up Description in Windows</t>
  </si>
  <si>
    <t>How to Create Shortcut to App, File, Folder, Drive, or Website in Windows 10</t>
  </si>
  <si>
    <t>How to Change Default Shortcut Name Extension Template in Windows 7, 8, and 10</t>
  </si>
  <si>
    <t>How to Turn On or Off 'Shortcut' Name Extension for New Shortcuts in Windows 10</t>
  </si>
  <si>
    <t>How to Create a Show Desktop Shortcut in Windows 10</t>
  </si>
  <si>
    <t>How to Turn On or Off Show window contents while dragging in Windows 10</t>
  </si>
  <si>
    <t>How to Show All Open Windows Side by Side in Windows 10</t>
  </si>
  <si>
    <t>How to Show All Open Windows Stacked in Windows 10</t>
  </si>
  <si>
    <t>Shut Down Computer Automatically at Scheduled Time in Windows 10</t>
  </si>
  <si>
    <t xml:space="preserve">How to Automatically Shut Down Computer at Scheduled Time in Windows 10
</t>
  </si>
  <si>
    <t>How to Shut Down the Computer in Windows 10</t>
  </si>
  <si>
    <t>How to Add Shut down Context Menu in Windows 10</t>
  </si>
  <si>
    <t>How to Change Default Action of Shut Down Windows Dialog in Windows 10</t>
  </si>
  <si>
    <t>How to Enable or Disable Shutdown Event Tracker in Windows 10</t>
  </si>
  <si>
    <t>How to Play Sound at Shutdown in Windows 10</t>
  </si>
  <si>
    <t>How to Allow or Prevent Users and Groups to Shut down System in Windows 10</t>
  </si>
  <si>
    <t>How to Add or Remove Power Menu Icon on Sign-in Screen in Windows 10</t>
  </si>
  <si>
    <t xml:space="preserve">How to Configure Mode of Automatically Sign in and Lock after Restart in Windows 10
</t>
  </si>
  <si>
    <t>Turn On or Off Use sign in info to auto finish setting up device and restart apps after update in Windows 10</t>
  </si>
  <si>
    <t>How to Enable or Disable Don't Display Username at Sign-in in Windows 10</t>
  </si>
  <si>
    <t>Sign-in - Enable or Disable Require Sign-in after Specified Time when Display Turns Off in Windows 10</t>
  </si>
  <si>
    <t>How to Enable or Disable Require Sign-in after Specified Time when Display Turns Off in Windows 10</t>
  </si>
  <si>
    <t>Enable or Disable Display Last Sign-in Information during User Sign-in in Windows 10</t>
  </si>
  <si>
    <t>How to Allow or Prevent Users and Groups to Sign in Locally to Windows 10</t>
  </si>
  <si>
    <t>How to Deny Users and Groups to Sign in Locally to Windows 10</t>
  </si>
  <si>
    <t>Change Color of Start Menu, Taskbar, and Action Center in Windows 10</t>
  </si>
  <si>
    <t>How to Change Sign-in Screen Background Image in Windows 10</t>
  </si>
  <si>
    <t>How to Enable or Disable Sign in Screen Background Image in Windows 10</t>
  </si>
  <si>
    <t>How to Do Not Display User Name on Sign in Screen in Windows 10</t>
  </si>
  <si>
    <t>How to Remove User Account Picture on Sign-in Screen in Windows 10</t>
  </si>
  <si>
    <t>How to Sign in to Windows 10</t>
  </si>
  <si>
    <t>How to Use Tablet Mode or Desktop Mode when you Sign in to Windows 10</t>
  </si>
  <si>
    <t>How to Add or Remove Sign out Option in Windows 10</t>
  </si>
  <si>
    <t>How to Sign out of Windows 10</t>
  </si>
  <si>
    <t>How to Send SMS Text Messages from Skype Preview app on Windows 10 PC</t>
  </si>
  <si>
    <t>How to Enable or Disable SMS Sync with Skype Preview in Windows 10 PC and Mobile</t>
  </si>
  <si>
    <t>Sleep After Time - Change in Windows 10</t>
  </si>
  <si>
    <t xml:space="preserve">How to Change Computer Sleep After Time in Windows 10
</t>
  </si>
  <si>
    <t>How to Put Your Computer to Sleep in Windows 10</t>
  </si>
  <si>
    <t>How to Enable or Disable Windows To Go Workspace using Sleep on Windows 10 PC</t>
  </si>
  <si>
    <t>How to Generate a Sleep Study Report in Windows 10</t>
  </si>
  <si>
    <t>Add or Remove Desktop Background 'Slide show' from Power Options in Windows 10</t>
  </si>
  <si>
    <t>How to Add Slide Show to Context Menu of Files in Windows 10</t>
  </si>
  <si>
    <t>How to View Pictures as a Slide Show in Windows 10</t>
  </si>
  <si>
    <t>How to Create a 'Slide to Shut down' Shortcut in Windows 10</t>
  </si>
  <si>
    <t>SMART Status of Drive - Check in Windows 10</t>
  </si>
  <si>
    <t>SmartScreen for Apps and Files from Web - Turn On or Off in Windows 10</t>
  </si>
  <si>
    <t>How to Turn On or Off Microsoft Defender SmartScreen for Apps and Files from Web in Windows 10</t>
  </si>
  <si>
    <t>SmartScreen for Microsoft Edge - Turn On or Off in Windows 10</t>
  </si>
  <si>
    <t>How to Turn On or Off Windows Defender SmartScreen for Store Apps in Windows 10</t>
  </si>
  <si>
    <t>How to Enable or Disable SMB1 File Sharing Protocol in Windows</t>
  </si>
  <si>
    <t>How to Enable or Disable Drag to Snap Windows in Windows 10</t>
  </si>
  <si>
    <t>How to Turn On or Off Ask to Save Snip before Closing Snip &amp; Sketch app in Windows 10</t>
  </si>
  <si>
    <t>How to Turn On or Off Auto Copy to Clipboard for Snip &amp; Sketch app in Windows 10</t>
  </si>
  <si>
    <t>How to Backup and Restore Snip &amp; Sketch app Settings in Windows 10</t>
  </si>
  <si>
    <t>How to Turn On or Off Single Window Mode in Snip &amp; Sketch app in Windows 10</t>
  </si>
  <si>
    <t>How to Turn On or Off Snip Outline in Snip &amp; Sketch app in Windows 10</t>
  </si>
  <si>
    <t>How to Add Snipping Tool to Context Menu in Windows</t>
  </si>
  <si>
    <t>How to Enable or Disable Snipping Tool in Windows</t>
  </si>
  <si>
    <t>How to Enable or Disable TRIM Support for Solid State Drives (SSD) in Windows 10</t>
  </si>
  <si>
    <t>How to Rename Sound Input or Output Device in Windows 10</t>
  </si>
  <si>
    <t>Sound Left and Right Balance - Adjust for Devices in Windows 10</t>
  </si>
  <si>
    <t>How to Change Default Sound Output Device in Windows 10</t>
  </si>
  <si>
    <t>How to Enable or Disable a Sound Output Device in Windows</t>
  </si>
  <si>
    <t>How to Turn On or Off Sound Sentry for Visual Notifications in Windows 10</t>
  </si>
  <si>
    <t>How to Play Sound when Unlock Computer in Windows</t>
  </si>
  <si>
    <t>How to Change Event Sounds and Sound Scheme in Windows 10</t>
  </si>
  <si>
    <t>How to Enable or Disable Changing Event Sounds and Sound Scheme in Windows</t>
  </si>
  <si>
    <t>How to Add, Delete, Prevent, and Edit Speech Recognition Dictionary Words in Windows 10</t>
  </si>
  <si>
    <t>How to Add Start Speech Recognition Context Menu in Windows 10</t>
  </si>
  <si>
    <t>How to Create a Start Speech Recognition Shortcut in Windows 10</t>
  </si>
  <si>
    <t>How to Enable or Disable Document Review for Speech Recognition in Windows 10</t>
  </si>
  <si>
    <t>How to Enable or Disable Run Speech Recognition at Startup in Windows 10</t>
  </si>
  <si>
    <t>How to Add, Delete, and Change Speech Recognition Profiles in Windows 10</t>
  </si>
  <si>
    <t>How to Set Up Speech Recognition in Windows 10</t>
  </si>
  <si>
    <t>How to Start Speech Recognition in Windows 10</t>
  </si>
  <si>
    <t>How to Enable or Disable Voice Activation for Speech Recognition in Windows 10</t>
  </si>
  <si>
    <t>How to Turn On or Off Spelling Autocorrect and Highlight Misspelled Words in Windows 10</t>
  </si>
  <si>
    <t>How to Reset and Re-register Windows Spotlight in Windows 10</t>
  </si>
  <si>
    <t>How to Enable or Disable Steps Recorder in Windows</t>
  </si>
  <si>
    <t>How to Open and Use Steps Recorder in Windows</t>
  </si>
  <si>
    <t>How to Generate a System Sleep Diagnostics Report in Windows 10</t>
  </si>
  <si>
    <t>How to Change Start Background on your Windows 10 Mobile Phone</t>
  </si>
  <si>
    <t>How to Turn On or Off to Use Full-screen Start in Windows 10</t>
  </si>
  <si>
    <t>How to Group your App Tiles on Start in Windows 10</t>
  </si>
  <si>
    <t>How to Backup and Restore Start Menu Layout in Windows 10</t>
  </si>
  <si>
    <t>How to Enable or Disable Changing Start Layout in Windows 10</t>
  </si>
  <si>
    <t>How to Reset Start Menu Layout to Default in Windows 10</t>
  </si>
  <si>
    <t>How to Set Default Start Layout for Users in Windows 10</t>
  </si>
  <si>
    <t>How to Add or Remove Folders on Start List in Windows 10</t>
  </si>
  <si>
    <t>How to Backup and Restore Folders on Start List in Windows 10</t>
  </si>
  <si>
    <t>How to Customize Start List Folders in Windows 10</t>
  </si>
  <si>
    <t>How to Resize Tiles on Start Menu and Start Screen in Windows 10</t>
  </si>
  <si>
    <t>How to Turn On or Off Start Menu and Taskbar Blur in Windows 10</t>
  </si>
  <si>
    <t>How to Add or Remove Common Program Groups from Start Menu in Windows</t>
  </si>
  <si>
    <t>How to Enable or Disable Context Menus in the Start Menu in Windows 10</t>
  </si>
  <si>
    <t>How to Keep Start Menu Open when Opening Apps in Windows 10</t>
  </si>
  <si>
    <t>How to Create and Use Live Folders on Start in Windows 10</t>
  </si>
  <si>
    <t>How to Measure How Many Items on Start Menu in Windows 10</t>
  </si>
  <si>
    <t>How to Enable or Disable Most Used Apps on Start Menu in Windows 10</t>
  </si>
  <si>
    <t>Turn On or Off Start Menu AutoCascade of Submenus in Windows 10</t>
  </si>
  <si>
    <t>How to Change to Use Start Menu or Start Screen in Windows 10</t>
  </si>
  <si>
    <t>How to Add or Remove Recently Added apps on Start Menu in Windows 10</t>
  </si>
  <si>
    <t>How to Enable or Disable Recently Added apps on Start Menu in Windows 10</t>
  </si>
  <si>
    <t>How to Re-register Start Menu in Windows 10</t>
  </si>
  <si>
    <t>How to Enable or Disable Resizable Start Menu in Windows 10</t>
  </si>
  <si>
    <t>How to Resize your Start Menu in Windows 10</t>
  </si>
  <si>
    <t>How to Download and Use Start Menu Troubleshooter in Windows 10</t>
  </si>
  <si>
    <t>How to Add or Remove User Program Groups from Start Menu in Windows</t>
  </si>
  <si>
    <t>How to Enable or Disable Show more tiles on Start in Windows 10</t>
  </si>
  <si>
    <t>How to Turn On or Off 'Show more tiles' on Start in Windows 10</t>
  </si>
  <si>
    <t>How to Turn On or Off 'Show more tiles' on Start in Windows 10 Mobile for Phones</t>
  </si>
  <si>
    <t>How to Turn On or Off Clear Tile Notifications during Log on in Windows 10</t>
  </si>
  <si>
    <t>How to Create a Startup Apps Shortcut in Windows 10</t>
  </si>
  <si>
    <t>How to Enable or Disable Startup Delay in Windows 10</t>
  </si>
  <si>
    <t>How to See Startup Impact of Startup Apps in Windows 8 and Windows 10</t>
  </si>
  <si>
    <t>How to Add, Delete, Enable, or Disable Startup Items in Windows 10</t>
  </si>
  <si>
    <t>How to Run Startup Repair in Windows 10</t>
  </si>
  <si>
    <t>How to Change Windows Startup Sound in Windows 10</t>
  </si>
  <si>
    <t>How to Turn On or Off Play Windows Startup Sound in Windows 10</t>
  </si>
  <si>
    <t>How to Backup and Restore Sticky Keys Settings in Windows</t>
  </si>
  <si>
    <t>How to Turn On or Off Sticky Keys in Windows 10</t>
  </si>
  <si>
    <t>How to Backup and Restore Sticky Notes app Settings in Windows 10</t>
  </si>
  <si>
    <t>How to Backup and Restore Sticky Notes in Windows 10</t>
  </si>
  <si>
    <t>How to Change Color of Sticky Notes in Windows 10</t>
  </si>
  <si>
    <t>How to Turn On or Off Delete Confirmation for Sticky Notes in Windows 10</t>
  </si>
  <si>
    <t>How to Delete Sticky Notes in Windows 10</t>
  </si>
  <si>
    <t>How to Enable or Disable Insights on Sticky Notes in Windows 10</t>
  </si>
  <si>
    <t>How to Manually Sync Sticky Notes on Windows 10 PC</t>
  </si>
  <si>
    <t>How to Access and Use Windows 10 Sticky Notes Online on the Web</t>
  </si>
  <si>
    <t>How to Sign in and Sign out of Sticky Notes in Windows 10</t>
  </si>
  <si>
    <t>How to View, Delete, and Print Windows 10 Sticky Notes on Outlook.com</t>
  </si>
  <si>
    <t>How to Turn On or Off Stop Devices when Screen is Off to Help Save Battery in Windows 10</t>
  </si>
  <si>
    <t>How to Use Storage Diagnostic Tool in Windows 10</t>
  </si>
  <si>
    <t>How to Change Storage Location where New Content is Saved in Windows 10</t>
  </si>
  <si>
    <t>How to Turn On or Off Storage Sense to Automatically Free Up Space in Windows 10</t>
  </si>
  <si>
    <t>How to Enable or Disable Storage Sense to Automatically Free Up Space in Windows 10</t>
  </si>
  <si>
    <t>How to Enable or Disable Storage Sense to Delete Temporary Files in Windows 10</t>
  </si>
  <si>
    <t>How to Free Up Disk Space Now with Storage Sense in Windows 10</t>
  </si>
  <si>
    <t>How to Specify when Storage Sense Automatically Make OneDrive Files On-Demand Online-only in Windows 10</t>
  </si>
  <si>
    <t>How to Specify when Storage Sense Delete Files in Downloads Folder in Windows 10</t>
  </si>
  <si>
    <t>How to Specify when Storage Sense Delete Files in Recycle Bin in Windows 10</t>
  </si>
  <si>
    <t>How to Specify when to Run Storage Sense in Windows 10</t>
  </si>
  <si>
    <t>How to Add Drives to Storage Pool for Storage Spaces in Windows 10</t>
  </si>
  <si>
    <t>How to Change Storage Space in Storage Pool in Windows 10</t>
  </si>
  <si>
    <t>How to Create a New Pool and Storage Space in Windows 10</t>
  </si>
  <si>
    <t>How to Create a Storage Space for Storage Pool in Windows 10</t>
  </si>
  <si>
    <t>How to Delete a Storage Pool for Storage Spaces in Windows 10</t>
  </si>
  <si>
    <t>How to Delete a Storage Space from Storage Pool in Windows 10</t>
  </si>
  <si>
    <t>How to Optimize Drive Usage in Storage Pool for Storage Spaces in Windows 10</t>
  </si>
  <si>
    <t>How to Remove Drive from Storage Pool for Storage Spaces in Windows 10</t>
  </si>
  <si>
    <t>How to Rename Physical Drive in Storage Pool for Storage Spaces in Windows 10</t>
  </si>
  <si>
    <t>How to Rename Storage Pool for Storage Spaces in Windows 10</t>
  </si>
  <si>
    <t>How to Create Storage Spaces Shortcut in Windows 10</t>
  </si>
  <si>
    <t>How to Upgrade Storage Pool for Storage Spaces in Windows 10</t>
  </si>
  <si>
    <t>How to View Storage Usage of Drives in Windows 10</t>
  </si>
  <si>
    <t>How to Remove Windows 10 Devices from your Store Account</t>
  </si>
  <si>
    <t>How to Allow or Block Access to the Store App in Windows 10</t>
  </si>
  <si>
    <t>How to Terminate Store Apps in Windows 10</t>
  </si>
  <si>
    <t>How to Clear and Reset the Store Cache in Windows 10</t>
  </si>
  <si>
    <t>How to Create a 'Check for updates' in Store Shortcut in Windows 10</t>
  </si>
  <si>
    <t>How to Hide or Unhide Your Apps in Store My Library List in Windows 10</t>
  </si>
  <si>
    <t>How to See your Recent Activity of Downloads and Updates in Store app in Windows 10</t>
  </si>
  <si>
    <t>How to Re-register the Store in Windows 10</t>
  </si>
  <si>
    <t>How to Sign in to Store with Different Account in Windows 10</t>
  </si>
  <si>
    <t>How to Use Store without Switching to Microsoft Account in Windows 10</t>
  </si>
  <si>
    <t>How to Turn On or Off Video Autoplay in Microsoft Store App in Windows 10</t>
  </si>
  <si>
    <t>How to Enable or Disable SuperFetch in Windows</t>
  </si>
  <si>
    <t>Surface Recovery Image - Download</t>
  </si>
  <si>
    <t>How to Change Split Threshold for Svchost.exe in Windows 10</t>
  </si>
  <si>
    <t>How to Turn On or Off SwiftKey Suggestions and Autocorrections for Languages in Windows 10</t>
  </si>
  <si>
    <t>How to Switch to Windows 10 Pro from Windows 10 S</t>
  </si>
  <si>
    <t>How to Create a Switch User Shortcut in Windows 10</t>
  </si>
  <si>
    <t>How to Add Sync Center Context Menu in Windows</t>
  </si>
  <si>
    <t>How to Create a Sync Clock Time shortcut in Windows 10</t>
  </si>
  <si>
    <t>How to Enable or Disable Syncing Other Windows Settings in Sync Your Settings on a Windows 10 PC</t>
  </si>
  <si>
    <t>How to Enable or Disable Syncing Theme in Sync Your Settings on a Windows 10 PC</t>
  </si>
  <si>
    <t xml:space="preserve">How to Use SyncToy for Data Backups
</t>
  </si>
  <si>
    <t>What is $SysReset folder and how to delete $SysReset folder in Windows 10</t>
  </si>
  <si>
    <t>How to Change System Cooling Policy for Processor Power Management in Windows 10</t>
  </si>
  <si>
    <t>How to Generate System Diagnostics Report in Windows 10</t>
  </si>
  <si>
    <t>Windows System Error Codes Reference List</t>
  </si>
  <si>
    <t>How to Enable or Disable System Icons on Taskbar in Windows 10</t>
  </si>
  <si>
    <t>How to Create Hardware Independent System Image for Installing Windows 10</t>
  </si>
  <si>
    <t>How to Create a System Image in Windows 10</t>
  </si>
  <si>
    <t>How to Enable or Disable Create a System Image in Windows 10</t>
  </si>
  <si>
    <t>How to Open System from Win+X Menu to Control Panel or Settings in Windows 10</t>
  </si>
  <si>
    <t>How to Create a System Information File in Windows 10</t>
  </si>
  <si>
    <t>How to See System Information About Windows 10</t>
  </si>
  <si>
    <t>How to Change System Locale in Windows 10</t>
  </si>
  <si>
    <t>How to See Current System Locale in Windows 10</t>
  </si>
  <si>
    <t>How to Run System Maintenance Troubleshooter in Windows</t>
  </si>
  <si>
    <t>How to Generate System Performance Report in Windows 10</t>
  </si>
  <si>
    <t>How to Add System Protection Context Menu in Windows 10</t>
  </si>
  <si>
    <t>How to Change System Protection Maximum Storage Size for Drive in Windows 10</t>
  </si>
  <si>
    <t>How to Create System Protection shortcut in Windows 10</t>
  </si>
  <si>
    <t>How to Turn On or Off System Protection for Drives in Windows 10</t>
  </si>
  <si>
    <t>How to Create a System Repair Disc in Windows 10</t>
  </si>
  <si>
    <t>How to Enable or Disable System Restore in Windows 7, Windows 8, and Windows 10</t>
  </si>
  <si>
    <t>How to Undo a System Restore in Windows 10</t>
  </si>
  <si>
    <t>How to Do a System Restore of Windows 10</t>
  </si>
  <si>
    <t>How to Fill in your System Specs at Ten Forums</t>
  </si>
  <si>
    <t>How to Find Hardware System Specifications in Windows</t>
  </si>
  <si>
    <t>How to Find System Uptime in Windows 10</t>
  </si>
  <si>
    <t>How to Change System Unattended Sleep Timeout in Windows 10</t>
  </si>
  <si>
    <t>T</t>
  </si>
  <si>
    <t>How to Change or Restore 3D Objects Folder Icon in Windows 10</t>
  </si>
  <si>
    <t>How to Add or Remove 3D Print with 3D Builder context menu in Windows 10</t>
  </si>
  <si>
    <t>How to Turn On or Off Ask before Automatically Switching to Tablet Mode in Windows 10</t>
  </si>
  <si>
    <t>How to Turn On or Off Tablet Mode in Windows 10</t>
  </si>
  <si>
    <t xml:space="preserve">How to Turn On or Off Make Taskbar Icons Easier to Touch when entering Tablet Posture in Windows 10
</t>
  </si>
  <si>
    <t>How to Turn On or Off Tailored experiences with diagnostic data in Windows 10</t>
  </si>
  <si>
    <t>How to Add 'Take Ownership' to Context Menu in Windows 10</t>
  </si>
  <si>
    <t>How to Turn On or Off Always On Top for Task Manager in Windows 10</t>
  </si>
  <si>
    <t>How to Set Default Tab for Task Manager in Windows 10</t>
  </si>
  <si>
    <t>How to Add or Remove Details in Task Manager in Windows 10</t>
  </si>
  <si>
    <t xml:space="preserve">How to Enable or Disable Task Manager in Windows 7, Windows 8, and Windows 10
</t>
  </si>
  <si>
    <t>How to Enable Set Default Tab Feature for Task Manager in Windows 10</t>
  </si>
  <si>
    <t>How to Toggle Graph Summary View On or Off in Windows 10 Task Manager</t>
  </si>
  <si>
    <t>How to Turn On or Off Hide Task Manager Taskbar Icon when Minimized in Windows 10</t>
  </si>
  <si>
    <t>How to Turn On or Off Minimize on use for Task Manager in Windows 10</t>
  </si>
  <si>
    <t>How to Open Task Manager in Windows 10</t>
  </si>
  <si>
    <t>How to View Power Usage of Processes in Task Manager in Windows 10</t>
  </si>
  <si>
    <t>How to Reset Task Manager to Default in Windows 10</t>
  </si>
  <si>
    <t>How to Backup and Restore Task Manager Settings in Windows 10</t>
  </si>
  <si>
    <t>How to Toggle Summary View On or Off in Windows 10 Task Manager</t>
  </si>
  <si>
    <t>How to Change Data Update Speed in Task Manager in Windows 10</t>
  </si>
  <si>
    <t>How to Export a Task from Task Scheduler in Windows</t>
  </si>
  <si>
    <t>How to Import a Task to Task Scheduler in Windows</t>
  </si>
  <si>
    <t>How to Add Task View Context Menu in Windows 10</t>
  </si>
  <si>
    <t>How to Turn On or Off Hover to Select Desktops in Task View in Windows 10</t>
  </si>
  <si>
    <t>How to Hide or Show Task View Button on Taskbar in Windows 10</t>
  </si>
  <si>
    <t>How to Open Task View in Windows 10</t>
  </si>
  <si>
    <t>How to Create Task View Shortcut in Windows 10</t>
  </si>
  <si>
    <t>How to Enable or Disable Animations in the Taskbar in Windows 10</t>
  </si>
  <si>
    <t>How to Turn On or Off Auto-hide the Taskbar in Desktop Mode in Windows 10</t>
  </si>
  <si>
    <t>How to Turn On or Off Auto-hide the Taskbar in Tablet Mode in Windows 10</t>
  </si>
  <si>
    <t>How to Change How Many Times Taskbar Button Flashes in Windows 10</t>
  </si>
  <si>
    <t>How to Enable or Disable Grouping of Taskbar Buttons in Windows</t>
  </si>
  <si>
    <t>How to Always, Sometimes, or Never Combine Taskbar Buttons in Windows 10</t>
  </si>
  <si>
    <t>How to Hide or Show Badges on Taskbar Buttons in Windows 10</t>
  </si>
  <si>
    <t>How to Turn On or Off Last Active Click for Taskbar Buttons in Windows 10</t>
  </si>
  <si>
    <t>How to Use Large or Small Taskbar Buttons in Windows 10</t>
  </si>
  <si>
    <t>How to Change Width of Taskbar Buttons in Windows</t>
  </si>
  <si>
    <t>Turn On or Off Clear Acrylic Taskbar Transparency in Windows 10</t>
  </si>
  <si>
    <t>How to Enable Taskbar Clear Transparency with TranslucentTB in Windows 10</t>
  </si>
  <si>
    <t>How to Enable or Disable Taskbar Context Menus in Windows 10</t>
  </si>
  <si>
    <t>How to Hide or Show Taskbar on Multiple Displays in Windows 10</t>
  </si>
  <si>
    <t>How to Change Taskbar Location on Screen in Windows 10</t>
  </si>
  <si>
    <t>How to Enable or Disable Moving Taskbar Location on Screen in Windows 10</t>
  </si>
  <si>
    <t>How to Enable or Disable Lock the Taskbar in Windows 10</t>
  </si>
  <si>
    <t>How to Lock or Unlock the Taskbar in Windows 10</t>
  </si>
  <si>
    <t>How to Backup and Restore Pinned Apps on Taskbar in Windows 10</t>
  </si>
  <si>
    <t>How to Reset and Clear All Pinned Apps on Taskbar in Windows 10</t>
  </si>
  <si>
    <t>How to Enable or Disable Resizing the Taskbar in Windows</t>
  </si>
  <si>
    <t>How to Remove or Show Search Box or Cortana Icon on Taskbar in Windows 10</t>
  </si>
  <si>
    <t>How to Enable or Disable Taskbar Settings in Windows 10</t>
  </si>
  <si>
    <t>How to Create a Taskbar Settings Shortcut in Windows 10</t>
  </si>
  <si>
    <t>How to Show Taskbar in Full Screen mode in Windows 10</t>
  </si>
  <si>
    <t>How to Enable or Disable Show Taskbar on All Displays in Windows 10</t>
  </si>
  <si>
    <t>How to Change Height or Width Size of Taskbar in Windows 10</t>
  </si>
  <si>
    <t>How to Change Delay Time to Show Taskbar Thumbnails in Windows 10</t>
  </si>
  <si>
    <t>How to Change Taskbar Thumbnail Live Preview Hover Delay Time in Windows 10</t>
  </si>
  <si>
    <t>How to Enable or Disable Taskbar Thumbnail Live Previews in Windows 10</t>
  </si>
  <si>
    <t>How to Enable or Disable Save Taskbar Thumbnail Previews to Cache in Windows</t>
  </si>
  <si>
    <t>How to Change the Size of Taskbar Thumbnails in Windows 10</t>
  </si>
  <si>
    <t>How to Change Threshold of Taskbar Thumbnails to Show List in Windows 10</t>
  </si>
  <si>
    <t>How to Turn On or Off Cortana Taskbar Tidbits in Windows 10</t>
  </si>
  <si>
    <t>How to Add Toolbars on the Taskbar in Windows 10</t>
  </si>
  <si>
    <t>How to Backup and Restore Taskbar Toolbars in Windows 10</t>
  </si>
  <si>
    <t>How to Enable or Disable Adding and Removing Toolbars on Taskbar in Windows</t>
  </si>
  <si>
    <t>How to Enable or Disable Toolbars on Taskbar in Windows</t>
  </si>
  <si>
    <t>How to Enable or Disable Rearranging Toolbars on Taskbar in Windows</t>
  </si>
  <si>
    <t>How to Remove Toolbars on the Taskbar in Windows 10</t>
  </si>
  <si>
    <t>How to Reset and Clear Taskbar Toolbars in Windows 10</t>
  </si>
  <si>
    <t>How to Hide or Show Windows Ink Workspace Button on Taskbar in Windows 10</t>
  </si>
  <si>
    <t>TeamViewer - How to Install and Use</t>
  </si>
  <si>
    <t xml:space="preserve">How to Install and Use TeamViewer
</t>
  </si>
  <si>
    <t>TeamViewer - How to make more secure</t>
  </si>
  <si>
    <t xml:space="preserve">How to make TeamViewer more secure
</t>
  </si>
  <si>
    <t>How to Remove Temporary Files in Windows 10</t>
  </si>
  <si>
    <t>How to Fix "We can't sign into your account" and 'You've been signed in with a temporary profile' Error in Windows 10</t>
  </si>
  <si>
    <t>How to Enable or Disable Log On Users with Temporary Profiles in Windows</t>
  </si>
  <si>
    <t>How to Terminate Running Windows Subsystem for Linux (WSL) Distro in Windows 10</t>
  </si>
  <si>
    <t>Test Mode and Driver Signature Enforcement - Enable or Disable in Windows 10</t>
  </si>
  <si>
    <t>How to Change Window Text Color in Windows 10</t>
  </si>
  <si>
    <t>How to Change Text Cursor Indicator Color in Windows 10</t>
  </si>
  <si>
    <t>How to Change Text Cursor Indicator Size in Windows 10</t>
  </si>
  <si>
    <t>How to Turn On or Off Text Cursor Indicator in Windows 10</t>
  </si>
  <si>
    <t>How to Send SMS Text Message from Messaging app on Windows 10 PC</t>
  </si>
  <si>
    <t>How to Create a Text Services and Input Languages shortcut in Windows</t>
  </si>
  <si>
    <t>How to Change Text Size in Windows 10</t>
  </si>
  <si>
    <t>How to Change Text Size for Icons in Windows 10</t>
  </si>
  <si>
    <t>How to Change Text Size for Title Bars in Windows 10</t>
  </si>
  <si>
    <t>How to Allow or Prevent Users to Change or Save a Theme in Windows 10</t>
  </si>
  <si>
    <t>How to Change your Theme in Windows 10</t>
  </si>
  <si>
    <t>How to Delete Themes in Windows 10</t>
  </si>
  <si>
    <t>How to Set a Light or Dark Mode for Apps Theme in Windows 10</t>
  </si>
  <si>
    <t>How to Save a Theme in Windows 10</t>
  </si>
  <si>
    <t>How to Create a 'Theme Settings' Shortcut in Windows 10</t>
  </si>
  <si>
    <t>How to Install Themes from the Store in Windows 10</t>
  </si>
  <si>
    <t>How to Restore Default Themes in Windows 10</t>
  </si>
  <si>
    <t>How to Bypass "This app has been blocked for your protection" in Windows 10</t>
  </si>
  <si>
    <t>How to Change Default Icon for This PC in Windows 10</t>
  </si>
  <si>
    <t>How to Change Icons of Folders in This PC in Windows 10</t>
  </si>
  <si>
    <t>How to Create a This PC Shortcut in Windows 10</t>
  </si>
  <si>
    <t>How to Clear and Reset the Thumbnail Cache in Windows 10</t>
  </si>
  <si>
    <t>How to Change Border of Thumbnail Previews in Windows 10</t>
  </si>
  <si>
    <t>How to Enable or Disable Thumbnail Previews in File Explorer in Windows 10</t>
  </si>
  <si>
    <t>How to Adjust Tile Transparency on Start in Windows 10 Mobile Phones</t>
  </si>
  <si>
    <t>How to Resize Tiles on Start Menu in Windows 10</t>
  </si>
  <si>
    <t>How to Allow or Prevent Users and Groups to Change Time in Windows 10</t>
  </si>
  <si>
    <t>How to Allow or Prevent Users and Groups to Change Time Zone in Windows 10</t>
  </si>
  <si>
    <t>How to Change the Time Zone in Windows 10</t>
  </si>
  <si>
    <t xml:space="preserve">How to Add or Remove Additional Clocks for Different Time Zones on Taskbar in Windows 10
</t>
  </si>
  <si>
    <t>How to Restore Missing Default Time Zones in Windows 10</t>
  </si>
  <si>
    <t>How to Enable or Disable Timeline in Windows 10</t>
  </si>
  <si>
    <t>How to Open and Use Timeline in Windows 10</t>
  </si>
  <si>
    <t>How to Turn On or Off Timeline Suggestions in Windows 10</t>
  </si>
  <si>
    <t>How to Turn On or Off Timeline in Microsoft Launcher app on Android Phone</t>
  </si>
  <si>
    <t>How to Turn On or Off Show Me Tips about Windows 10</t>
  </si>
  <si>
    <t>Turn On or Off Show Color on Title bars, Start, Taskbar, and Action Center in Windows 10</t>
  </si>
  <si>
    <t>How to Change Title Bar Text Color in Windows 10</t>
  </si>
  <si>
    <t>How to Turn On or Off Toggle Keys Tone in Windows 10</t>
  </si>
  <si>
    <t>Tools tab in Drive Properties in Windows 10 - Add or Remove</t>
  </si>
  <si>
    <t>How to Change Text Size for Tooltips in Windows 10</t>
  </si>
  <si>
    <t>How to Enable or Disable Touch by Finger in Windows 10</t>
  </si>
  <si>
    <t>List of Touch Gestures for Windows 10</t>
  </si>
  <si>
    <t>Turn On or Off Touch Keyboard Add Period after Double-tab Spacebar in Windows 10</t>
  </si>
  <si>
    <t>How to Turn On or Off Add Space after Text Suggestion for Touch Keyboard in Windows 10</t>
  </si>
  <si>
    <t>How to Turn On or Off Autocorrect Misspelled Words for Touch Keyboard in Windows 10</t>
  </si>
  <si>
    <t>How to Hide or Show Touch Keyboard Button on Taskbar in Windows 10</t>
  </si>
  <si>
    <t>How to Turn On or Off Touch Keyboard Capitalize First Letter of Each Sentence in Windows 10</t>
  </si>
  <si>
    <t>How to Reset Touch Keyboard Default Open Position in Windows 10</t>
  </si>
  <si>
    <t>How to Dock or Undock Touch Keyboard in Windows 10</t>
  </si>
  <si>
    <t>How to Change Layout of Touch Keyboard in Windows 10</t>
  </si>
  <si>
    <t>Turn On or Off Automatically Show Touch Keyboard when No Keyboard Attached in Windows 10</t>
  </si>
  <si>
    <t>How to Enable or Disable Standard Keyboard Layout as Touch Keyboard Option in Windows 10</t>
  </si>
  <si>
    <t>How to Turn On or Off Touch Keyboard Taskbar Avoidance in Windows 10</t>
  </si>
  <si>
    <t>How to Turn On or Off Text Suggestions for Touch Keyboard in Windows 10</t>
  </si>
  <si>
    <t>How to Turn On or Off Touch Keyboard Type Sounds in Windows 10</t>
  </si>
  <si>
    <t>Turn On or Off Touch Keyboard Use All Uppercase Letters when Double-tap Shift in Windows 10</t>
  </si>
  <si>
    <t>How to Hide or Show Touchpad Button on Taskbar in Windows 10</t>
  </si>
  <si>
    <t>How to Disable Touchpad when Mouse is Connected in Windows 10</t>
  </si>
  <si>
    <t>How to Enable or Disable Double Tap to Enable or Disable Touchpad in Windows 10</t>
  </si>
  <si>
    <t>How to Enable or Disable Touchpad in Windows 10</t>
  </si>
  <si>
    <t>How to Enable or Disable Touchpad MultiFinger Gestures in Windows 10</t>
  </si>
  <si>
    <t>How to Adjust Touchpad Sensitivity in Windows 10</t>
  </si>
  <si>
    <t>How to Enable or Disable Touchpad Tapping and Tap to Click in Windows 10</t>
  </si>
  <si>
    <t>How to Enable or Disable Touch Screen in Windows 10</t>
  </si>
  <si>
    <t>How to Change Touch Scrolling Friction in Windows 10</t>
  </si>
  <si>
    <t>How to Turn On or Off Touch Visual Feedback in Windows 10</t>
  </si>
  <si>
    <t>How to Check if Windows PC has a Trusted Platform Module (TPM) Chip</t>
  </si>
  <si>
    <t>How to Add or Remove Troubleshoot Compatibility Context Menu in Windows 10</t>
  </si>
  <si>
    <t>How to Run Troubleshooters to Find and Fix Common Problems in Windows 10</t>
  </si>
  <si>
    <t>How to View Troubleshooting History and Details in Windows 10</t>
  </si>
  <si>
    <t>How to Clear Troubleshooting History in Windows 10</t>
  </si>
  <si>
    <t>How to Turn On or Off TruePlay for Gaming in Windows 10</t>
  </si>
  <si>
    <t>How to Add or Remove 'Turn off Display after' from Power Options in Windows 10</t>
  </si>
  <si>
    <t>How to Turn On or Off Typing Insights in Windows 10</t>
  </si>
  <si>
    <t>U</t>
  </si>
  <si>
    <t>How to Boot to UEFI Firmware Settings from inside Windows 10</t>
  </si>
  <si>
    <t>How to Add Boot to UEFI Firmware Settings Context Menu in Windows 10</t>
  </si>
  <si>
    <t>How to Create a Shortcut to Boot to UEFI Firmware Settings in Windows 10</t>
  </si>
  <si>
    <t>How to Add Unblock File Context Menu in Windows 10</t>
  </si>
  <si>
    <t>How to Add "Uninstall or Change a Program" Context Menu in Windows 10</t>
  </si>
  <si>
    <t>How to Update to Latest Version of Windows 10 using Windows 10 Update Assistant</t>
  </si>
  <si>
    <t>How to Upgrade to Windows 10</t>
  </si>
  <si>
    <t>How to Upgrade to Windows 10 from Windows 7 for Free</t>
  </si>
  <si>
    <t>How to Reserve Free Upgrade to Windows 10 using 'Get Windows 10' app in Windows 7 and 8.1</t>
  </si>
  <si>
    <t>Enable or Disable Upgrade to Windows 10 in Windows Update for Windows 7 and 8.1</t>
  </si>
  <si>
    <t>How to Upgrade Windows 10 Home to Windows 10 Pro</t>
  </si>
  <si>
    <t>How to Upgrade Windows 10 Home to Windows 10 Pro for Workstations</t>
  </si>
  <si>
    <t>How to Upgrade Windows 10 Installed on a VHD</t>
  </si>
  <si>
    <t>How to Upgrade from Windows 10 Pro to Windows 10 Enterprise</t>
  </si>
  <si>
    <t>How to Upgrade Windows 10 Pro to Windows 10 Pro for Workstations</t>
  </si>
  <si>
    <t>How to Create a Bootable USB Flash Drive to Install Windows 10</t>
  </si>
  <si>
    <t>How to Install and Run Windows on a USB Drive using WinToUSB</t>
  </si>
  <si>
    <t>How to Setup and Run Windows 10 on USB Flash Drive</t>
  </si>
  <si>
    <t>How to Create Windows 10 USB Install Media for UEFI / GPT with PowerShell Script</t>
  </si>
  <si>
    <t>How to keep Windows 10 USB install media up to date using a PowerShell script</t>
  </si>
  <si>
    <t>How to create bootable USB installer if install.wim is greater than 4GB</t>
  </si>
  <si>
    <t>How to Turn On or Off Notification of USB Issues in Windows 10</t>
  </si>
  <si>
    <t>USB or ISO - See Full Details</t>
  </si>
  <si>
    <t>How to Turn On or Off USB Selective Suspend in Windows 10</t>
  </si>
  <si>
    <t>How to Add Enable or Disable USB Storage Devices Connection context menu in Windows</t>
  </si>
  <si>
    <t>How to Change User Account Control (UAC) prompt Behavior for Administrators in Windows</t>
  </si>
  <si>
    <t>How to Change User Account Control (UAC) prompt Behavior for Standard Users in Windows</t>
  </si>
  <si>
    <t>How to Change User Account Control (UAC) Settings in Windows 10</t>
  </si>
  <si>
    <t>How to Enable or Disable Ctrl+Alt+Delete Secure Desktop for UAC prompt in Windows</t>
  </si>
  <si>
    <t>How to Enable or Disable User Account Control (UAC) in Windows</t>
  </si>
  <si>
    <t>How to Fix UAC prompt has grayed out or missing Yes button in Windows 10</t>
  </si>
  <si>
    <t>How to Hide or Show Administrators in UAC prompt for Standard Users in Windows</t>
  </si>
  <si>
    <t>How to Enable or Disable Dimmed Secure Desktop for UAC prompt in Windows</t>
  </si>
  <si>
    <t>How to Change Default Icon for User's Files in Windows 10</t>
  </si>
  <si>
    <t>How to Restrict User Locales for Date and Time Formats in Windows</t>
  </si>
  <si>
    <t>How to Change User Rights Assignment Security Policy Settings in Windows 10</t>
  </si>
  <si>
    <t>How to Fix 'You've been signed in with a temporary profile' Error in Windows 10</t>
  </si>
  <si>
    <t>How to Move Users Folder to another Location in Windows 10</t>
  </si>
  <si>
    <t xml:space="preserve">How to Create a Windows 10 ISO Image File from UUP Upgrade Files
</t>
  </si>
  <si>
    <t>V</t>
  </si>
  <si>
    <t>Verbose Status Messages at Shut down, Sign out, and Sign in - Enable in Windows 10</t>
  </si>
  <si>
    <t>How to Find Windows 10 Version Number</t>
  </si>
  <si>
    <t>VESA Certified DisplayHDR Tests - Run on HDR Display in Windows 10</t>
  </si>
  <si>
    <t>How to Auto-Mount VHD or VHDX File at Startup in Windows 10</t>
  </si>
  <si>
    <t>How to Create and Set Up New VHD or VHDX File in Windows 10</t>
  </si>
  <si>
    <t>How to Mount or Unmount VHD and VHDX Files in Windows 10</t>
  </si>
  <si>
    <t>How to Turn On or Off Auto Adjust Video Based on Lighting in Windows 10</t>
  </si>
  <si>
    <t>How to Change Video Playback Settings in Windows 10</t>
  </si>
  <si>
    <t>How to Change or Restore Videos Folder Icon in Windows</t>
  </si>
  <si>
    <t>How to Move Your Videos Folder Location in Windows 10</t>
  </si>
  <si>
    <t>How to Allow or Deny OS and Apps Access to Videos Library in Windows 10</t>
  </si>
  <si>
    <t>How to Add New Virtual Desktops in Windows 10</t>
  </si>
  <si>
    <t>How to Move Open App from One Virtual Desktop to Another in Windows 10</t>
  </si>
  <si>
    <t xml:space="preserve">How to Open and Use Task View for Virtual Desktops in Windows 10 </t>
  </si>
  <si>
    <t>How to Rename Virtual Desktops in Windows 10</t>
  </si>
  <si>
    <t>How to Remove Virtual Desktops in Windows 10</t>
  </si>
  <si>
    <t>How to Show Window or All Windows from App on All Virtual Desktops in Windows 10</t>
  </si>
  <si>
    <t>How to Switch Between Virtual Desktops in Windows 10</t>
  </si>
  <si>
    <t>Virtual Desktops Toolbar - Create to Switch Virtual Desktops in Windows 10</t>
  </si>
  <si>
    <t xml:space="preserve">How To Create a One-Click Toolbar To Switch Virtual Desktops in Windows 10
</t>
  </si>
  <si>
    <t>How to Troubleshoot Slow Performance of a Virtual Machine</t>
  </si>
  <si>
    <t>How to Install Windows 10 as Virtual Machine in VirtualBox</t>
  </si>
  <si>
    <t>How to Install Windows 10 as Virtual Machine in VMware Player</t>
  </si>
  <si>
    <t>How to Allow or Deny Apps Access to Use Voice Activation in Windows 10</t>
  </si>
  <si>
    <t>Voice Activation Default App for Headset Button - Change in Windows 10</t>
  </si>
  <si>
    <t>How to Use Old or New Volume Control in Windows 10</t>
  </si>
  <si>
    <t>How to Connect to a VPN in Windows 10</t>
  </si>
  <si>
    <t>How to Set up and Add a VPN Connection in Windows 10</t>
  </si>
  <si>
    <t>How to Remove a VPN Connection in Windows 10</t>
  </si>
  <si>
    <t>How to Disconnect a VPN in Windows 10</t>
  </si>
  <si>
    <t>How to Turn On or Off Allow VPN over Metered Networks in Windows 10</t>
  </si>
  <si>
    <t>How to Turn On or Off Allow VPN while Roaming in Windows 10</t>
  </si>
  <si>
    <t>W</t>
  </si>
  <si>
    <t>How to See Wake Source in Windows 10</t>
  </si>
  <si>
    <t>How to Enable or Disable to Allow Wake Timers in Windows 10</t>
  </si>
  <si>
    <t>How to View Active Wake Timers in Windows 10</t>
  </si>
  <si>
    <t>How to Check Windows Display Driver Model Version for WDDM Support in Windows</t>
  </si>
  <si>
    <t>How to Backup and Restore Weather app Settings in Windows 10</t>
  </si>
  <si>
    <t>How to Change Weather app Temperature to Fahrenheit or Celsius in Windows 10</t>
  </si>
  <si>
    <t>Web Bing Search Results - Turn On or Off in Windows 10</t>
  </si>
  <si>
    <t>How to Create Website Shortcut in Windows</t>
  </si>
  <si>
    <t>How to Turn On or Off the Windows Welcome Experience in Windows 10</t>
  </si>
  <si>
    <t>How to Automatically Turn Off Wi-Fi Upon Ethernet Connect in Windows</t>
  </si>
  <si>
    <t>Wi-Fi Data Limit - Set in Windows 10</t>
  </si>
  <si>
    <t>How to Turn On or Off W-Fi Sense in Windows 10</t>
  </si>
  <si>
    <t>How to Turn On or Off W-Fi Sense in Windows 10 Mobile Phone</t>
  </si>
  <si>
    <t>How to Create a Wi-Fi Settings shortcut in Windows 10</t>
  </si>
  <si>
    <t>How to View Wireless Network Signal Strength in Windows 10</t>
  </si>
  <si>
    <t>How to Turn On or Off Wi-Fi Communication in Windows 10</t>
  </si>
  <si>
    <t>How to Add Win+X Classic Menu to context menu in Windows 10</t>
  </si>
  <si>
    <t>Basic WinDBG methods for debugging crash dumps in Windows 10</t>
  </si>
  <si>
    <t>How to Install and Configure WinDBG for BSOD Analysis</t>
  </si>
  <si>
    <t>How to Change Window Background Color in Windows 10</t>
  </si>
  <si>
    <t>How to Change Window Frame Color in Windows 10</t>
  </si>
  <si>
    <t>How to use Windows Admin Central for centralized Windows 10 computer management</t>
  </si>
  <si>
    <t>How to use Windows Admin Center to manage users and groups in Windows 10</t>
  </si>
  <si>
    <t>How to use Windows Admin Center to uninstall apps and software in Windows 10</t>
  </si>
  <si>
    <t>How to Clean Install Windows 10 Insider Preview</t>
  </si>
  <si>
    <t>Windows Defender Antivirus context menu - Add or Remove in Windows 10</t>
  </si>
  <si>
    <t>How to Change Windows Defender Antivirus Maximum CPU Usage for a Scan in Windows 10</t>
  </si>
  <si>
    <t>Windows Defender Antivirus Potential Unwanted App (PUA) Protection - Enable or Disable in Windows 10</t>
  </si>
  <si>
    <t>Windows Defender Antivirus Protection History - View in Windows 10</t>
  </si>
  <si>
    <t>Windows Defender Antivirus Real-time Protection - Enable or Disable in Windows 10</t>
  </si>
  <si>
    <t xml:space="preserve">How to Enable or Disable Scan Network Files with Windows Defender Antivirus in Windows 10
</t>
  </si>
  <si>
    <t>Windows Defender Antivirus 'Scan with Microsoft Defender' Context Menu - Add or Remove in Windows 10</t>
  </si>
  <si>
    <t>Windows Defender Antivirus - Schedule a Scan in Windows 10</t>
  </si>
  <si>
    <t>How to Schedule a Scan in Microsoft Defender Antivirus in Windows 10</t>
  </si>
  <si>
    <t>Windows Defender Antivirus Scheduled Scan Type - Specify in Windows 10</t>
  </si>
  <si>
    <t>How to Specify Scheduled Scan Type for Microsoft Defender Antivirus in Windows 10</t>
  </si>
  <si>
    <t>How to Create a Windows Defender Antivirus Shortcut in Windows 10</t>
  </si>
  <si>
    <t>Windows Defender Antivirus - Turn On or Off in Windows 10</t>
  </si>
  <si>
    <t>How to Find Windows Defender Antivirus Version in Windows 10</t>
  </si>
  <si>
    <t>How to Enable or Disable Windows Defender Exploit Guard Network Protection in Windows 10</t>
  </si>
  <si>
    <t>How to Add or Remove Windows Defender Firewall context menu in Windows 10</t>
  </si>
  <si>
    <t>How to Turn On or Off Periodic Scanning with Windows Defender in Windows 10</t>
  </si>
  <si>
    <t>Windows Defender Offline Scan - Run in Windows 10</t>
  </si>
  <si>
    <t>Windows Defender Offline Scan shortcut - Create in Windows 10</t>
  </si>
  <si>
    <t>How to Enable or Disable Scan Archive Files by Windows Defender in Windows 10</t>
  </si>
  <si>
    <t>How to Manually Scan Files, Folders, and Drives with Windows Defender in Windows 10</t>
  </si>
  <si>
    <t>Enable or Disable Scan Mapped Network Drives with Windows Defender in Windows 10</t>
  </si>
  <si>
    <t>Enable or Disable Scan Removable Drives during Windows Defender Full Scan in Windows 10</t>
  </si>
  <si>
    <t>How to Create a Windows Defender Settings shortcut in Windows 10</t>
  </si>
  <si>
    <t>Windows Defender SmartScreen for Apps and Files from Web - Turn On or Off in Windows in 10</t>
  </si>
  <si>
    <t>Windows Defender SmartScreen for Microsoft Edge - Turn On or Off in Windows 10</t>
  </si>
  <si>
    <t>Windows Defender SmartScreen for Microsoft Store Apps - Turn On or Off in Windows 10</t>
  </si>
  <si>
    <t>How to Use Windows Device Recovery Tool to Rollback from Windows 10 Mobile</t>
  </si>
  <si>
    <t>How to Get Windows Experience Index (WEI) Score in Windows 10</t>
  </si>
  <si>
    <t>How to Enable or Disable Access to Windows Features in Windows 10</t>
  </si>
  <si>
    <t>How to Turn Windows Features On or Off in Windows 10</t>
  </si>
  <si>
    <t>How to Change Windows 10 Feedback Options</t>
  </si>
  <si>
    <t>Windows File Recovery app - Recover Deleted Files in Windows 10</t>
  </si>
  <si>
    <t xml:space="preserve">How to Recover Deleted Files with Windows File Recovery app in Windows 10
</t>
  </si>
  <si>
    <t>How to Add or Remove Allowed Apps through Windows Firewall in Windows 10</t>
  </si>
  <si>
    <t>How to Turn On or Off Windows Firewall Notifications in Windows 10</t>
  </si>
  <si>
    <t>How to Restore Default Windows Firewall Settings in Windows 10</t>
  </si>
  <si>
    <t>How to Backup and Restore Windows Firewall Settings in Windows 10</t>
  </si>
  <si>
    <t>How to Turn On or Off Windows Firewall in Windows 10</t>
  </si>
  <si>
    <t>How to Go Back to the Previous Build of Windows 10 Preview</t>
  </si>
  <si>
    <t>How to Set Up Windows Hello Face Recognition in Windows 10</t>
  </si>
  <si>
    <t>How to Create and Customize a Windows 10 Image in Audit Mode with Sysprep Tool</t>
  </si>
  <si>
    <t>How to Apply Windows Image using DISM Instead of Clean Install to Reduce Time</t>
  </si>
  <si>
    <t>How to Enable or Disable Windows Ink Workspace in Windows 10</t>
  </si>
  <si>
    <t>How to Enable or Disable Suggested Apps in Windows Ink Workspace in Windows 10</t>
  </si>
  <si>
    <t>How to Get Windows Insider Fast Ring ISO image for latest build</t>
  </si>
  <si>
    <t>Windows Insider Preview Builds - Start or Stop Getting on a Windows 10 PC</t>
  </si>
  <si>
    <t>Windows 10 Insider Program - Change Channel</t>
  </si>
  <si>
    <t>Windows Insider Program - Join to Register Account</t>
  </si>
  <si>
    <t>Windows Insider Program - Leave and Unregister Account</t>
  </si>
  <si>
    <t>How to apply an unattended answer file to offline Windows 10 image (USB or ISO)</t>
  </si>
  <si>
    <t>How to Enable or Disable the Windows Key in Windows 10</t>
  </si>
  <si>
    <t>How to Install or Uninstall Windows Media Player in Windows 10</t>
  </si>
  <si>
    <t>How to Update to Windows 10 Mobile Insider Preview for Phones from Windows Phone 8.1</t>
  </si>
  <si>
    <t>How to Choose Fast or Slow Insider Level on your Windows 10 Mobile Phone</t>
  </si>
  <si>
    <t>How to Enable Windows Mobility Center on a Desktop Windows 10 PC</t>
  </si>
  <si>
    <t>How to Enable or Disable Windows Mobility Center in Windows 10</t>
  </si>
  <si>
    <t>How to Open Windows Mobility Center in Windows 10</t>
  </si>
  <si>
    <t>How to Reset Default Open Position of Windows Mobility Center in Windows 10</t>
  </si>
  <si>
    <t>How to Add Windows Mode to Context Menu to Toggle Light or Dark Theme in Windows 10</t>
  </si>
  <si>
    <t>How to Restore Files from Windows.old Folder in Windows 10</t>
  </si>
  <si>
    <t>How to Download and Install Windows Performance Toolkit in Windows 10</t>
  </si>
  <si>
    <t>How to Change Windows Photo Viewer Background Color in Windows</t>
  </si>
  <si>
    <t>How to Reset Default Open Position and Size of Windows Photo Viewer in Windows 10</t>
  </si>
  <si>
    <t>How to Restore Windows Photo Viewer in Windows 10</t>
  </si>
  <si>
    <t>How to Install or Uninstall Windows PowerShell ISE in Windows 10</t>
  </si>
  <si>
    <t>Windows Recovery Environment - Enable or Disable in Windows 10</t>
  </si>
  <si>
    <t>How to Enable or Disable Windows Recovery Environment (WinRE) in Windows 10</t>
  </si>
  <si>
    <t>Windows Sandbox Audio Input - Enable or Disable in Windows 10</t>
  </si>
  <si>
    <t>Windows Sandbox Clipboard Sharing - Enable or Disable in Windows 10</t>
  </si>
  <si>
    <t>How to configure Windows Sandbox with custom theme and preinstalled software in Windows 10</t>
  </si>
  <si>
    <t>Windows Sandbox Networking - Enable or Disable in Windows 10</t>
  </si>
  <si>
    <t>Windows Sandbox Printer Sharing - Enable or Disable in Windows 10</t>
  </si>
  <si>
    <t>Windows Sandbox vGPU Sharing - Enable or Disable in Windows 10</t>
  </si>
  <si>
    <t>Windows Sandbox Video Input - Enable or Disable in Windows 10</t>
  </si>
  <si>
    <t>How to Add Support Contact Information to Windows Security in Windows 10</t>
  </si>
  <si>
    <t>Windows Security - Add to Control Panel in Windows 10</t>
  </si>
  <si>
    <t xml:space="preserve">How to Add Windows Security to Control Panel in Windows 10
</t>
  </si>
  <si>
    <t>How to Change Exploit Protection Settings from Windows Security in Windows 10</t>
  </si>
  <si>
    <t>Windows Security - Core Isolation Memory Integrity Virtualization-based Security - Turn On or Off in Windows 10</t>
  </si>
  <si>
    <t>How to See All Current Threats in Windows Security for Windows 10</t>
  </si>
  <si>
    <t>How to Enable or Disable Windows Security in Windows 10</t>
  </si>
  <si>
    <t>Hide or Show Account Protection in Windows Security in Windows 10</t>
  </si>
  <si>
    <t>Hide or Show App and Browser Control in Windows Security in Windows 10</t>
  </si>
  <si>
    <t>Hide or Show Device Performance and Health in Windows Security in Windows 10</t>
  </si>
  <si>
    <t>Hide or Show Device Security in Windows Security in Windows 10</t>
  </si>
  <si>
    <t>Hide or Show Family Options in Windows Security in Windows 10</t>
  </si>
  <si>
    <t>Hide or Show Firewall and Network Protection in Windows Security  in Windows 10</t>
  </si>
  <si>
    <t>Hide or Show Virus and Threat Protection in Windows Security in Windows 10</t>
  </si>
  <si>
    <t>How to Hide or Show Windows Security Notification Area Icon in Windows 10</t>
  </si>
  <si>
    <t>How to Enable or Disable Notifications from Windows Security in Windows 10</t>
  </si>
  <si>
    <t>How to Open Windows Security in Windows 10</t>
  </si>
  <si>
    <t>How to Create Windows Security Shortcut in Windows 10</t>
  </si>
  <si>
    <t>How to Change Windows SmartScreen Settings in Windows 10</t>
  </si>
  <si>
    <t>Windows Spolight - Set as Lock Screen Background in Windows 10</t>
  </si>
  <si>
    <t xml:space="preserve">How to Change Lock Screen Background to Windows Spotlight, Picture, or Slideshow in Windows 10
</t>
  </si>
  <si>
    <t>How to add a desktop experience to a Windows Subsystem for Linux distro</t>
  </si>
  <si>
    <t xml:space="preserve">How to Create a Sandbox Environment for Windows Subsystem for Linux (WSL) in Windows 10
</t>
  </si>
  <si>
    <t>Windows Subsystem for Linux (WSL 1) or WSL 2 - Set as Linux Distribution Version in Windows 10</t>
  </si>
  <si>
    <t>Windows Subsystem for Linux 2 (WSL 2) - Update to from WSL in Windows 10</t>
  </si>
  <si>
    <t xml:space="preserve">How to Update from WSL to WSL 2 in Windows 10
</t>
  </si>
  <si>
    <t>How to Enable or Disable Windows Subsystem for Linux (WSL) on Windows 10</t>
  </si>
  <si>
    <t>How to Access Linux Files in a Windows Subsystem for Linux (WSL) Distro from Windows 10</t>
  </si>
  <si>
    <t>How to Add User to Windows Subsystem for Linux (WSL) Distro in Windows 10</t>
  </si>
  <si>
    <t>How to Set Default User for Windows Subsystem for Linux (WSL) Distro in Windows 10</t>
  </si>
  <si>
    <t>How to Export and Import Windows Subsystem for Linux (WSL) Distro in Windows 10</t>
  </si>
  <si>
    <t>How to Remove User from Windows Subsystem for Linux (WSL) Distro in Windows 10</t>
  </si>
  <si>
    <t>How to Run a Windows Subsystem for Linux (WSL) Distro in Windows 10</t>
  </si>
  <si>
    <t>How to Set Default Windows Subsystem for Linux (WSL) Distro in Windows 10</t>
  </si>
  <si>
    <t>How to Add, Remove, and List Sudo Users in Windows Subsystem for Linux (WSL) Distro in Windows 10</t>
  </si>
  <si>
    <t>How to Switch User in Windows Subsystem for Linux (WSL) Distro in Windows 10</t>
  </si>
  <si>
    <t>How to Change User Password in Windows Subsystem for Linux (WSL) Distro in Windows 10</t>
  </si>
  <si>
    <t>How to Reset User Password in Windows Subsystem for Linux (WSL) Distro in Windows 10</t>
  </si>
  <si>
    <t>How to List Users in Windows Subsystem for Linux (WSL) Distro in Windows 10</t>
  </si>
  <si>
    <t>How to Install Windows Subsystem for Linux (WSL) Distros in Windows 10</t>
  </si>
  <si>
    <t>How to List All Available Windows Subsystem for Linux (WSL) Distros in Windows 10</t>
  </si>
  <si>
    <t>How to List All Running Windows Subsystem for Linux (WSL) Distros in Windows 10</t>
  </si>
  <si>
    <t>How to Update and Upgrade Windows Subsystem for Linux (WSL) Distro Packages in Windows 10</t>
  </si>
  <si>
    <t>How to Unregister and Reset Windows Subsystem for Linux (WSL) Distro in Windows 10</t>
  </si>
  <si>
    <t>How to Change Windows To Go Startup Options in Windows 10</t>
  </si>
  <si>
    <t>How to Specify Windows To Go Default Startup Options in Windows 10</t>
  </si>
  <si>
    <t>How to Create a Windows To Go Workspace USB in Windows 10</t>
  </si>
  <si>
    <t>How to Change Deadline before Auto-restart for Update in Windows 10</t>
  </si>
  <si>
    <t>How to Configure Auto-restart Required Notification for Updates in Windows 10</t>
  </si>
  <si>
    <t>How to Configure Auto-restart Reminder Notifications for Updates in Windows 10</t>
  </si>
  <si>
    <t>How to Configure Auto-restart Warning Notifications Schedule for Updates in Windows 10</t>
  </si>
  <si>
    <t>How to Check for and Install Windows Updates in Windows 10</t>
  </si>
  <si>
    <t>Choose How Updates are Installed for When to Restart Windows 10</t>
  </si>
  <si>
    <t>How to Enable or Disable Check for Windows Updates in Windows 10</t>
  </si>
  <si>
    <t>How to Defer Feature and Quality Updates in Windows 10</t>
  </si>
  <si>
    <t>How to Clear Windows Update History in Windows 10</t>
  </si>
  <si>
    <t>How to View Windows Update History in Windows 10</t>
  </si>
  <si>
    <t>How to Read Windows Update Logs in Windows 10</t>
  </si>
  <si>
    <t>How to Pause Updates or Resume Updates for Windows Update in Windows 10</t>
  </si>
  <si>
    <t>How to Remove Windows 10 Creators Update message in Windows Update</t>
  </si>
  <si>
    <t>How to Reset Windows Update in Windows 10</t>
  </si>
  <si>
    <t>How to Schedule a Restart Time for Windows Update in Windows 10</t>
  </si>
  <si>
    <t>How to Add or Remove Windows Update Settings context menu in Windows 10</t>
  </si>
  <si>
    <t>How to Create a Windows Update Shortcut in Windows 10</t>
  </si>
  <si>
    <t>How to Specify Deadlines for Automatic Updates and Restarts in Windows 10</t>
  </si>
  <si>
    <t>Windows Update - Specify Target Feature Update Version in Windows 10</t>
  </si>
  <si>
    <t xml:space="preserve">How to Specify Target Feature Update Version in Windows 10
</t>
  </si>
  <si>
    <t>How to Enable or Disable Windows Update Status Taskbar Notification Area Icon in Windows 10</t>
  </si>
  <si>
    <t>How to Turn On or Off Pause Updates in Windows 10</t>
  </si>
  <si>
    <t>How to Uninstall a Windows Update in Windows 10</t>
  </si>
  <si>
    <t>Turn On or Off Use sign in info to auto finish setting up device after update in Windows 10</t>
  </si>
  <si>
    <t>How to use CMD script and VBScript to control Windows Update in Windows 10</t>
  </si>
  <si>
    <t>How to Turn On or Off Give Updates for Other Microsoft Products in Windows 10</t>
  </si>
  <si>
    <t>How to Hide or Show Windows Updates in Windows 10</t>
  </si>
  <si>
    <t>How to Delete Windows10Upgrade Folder in Windows 10</t>
  </si>
  <si>
    <t>How to View Windows Upgrade History in Windows 10</t>
  </si>
  <si>
    <t>How to Import Existing Windows XP Mode Virtual Machine from Windows 7 to Windows 10</t>
  </si>
  <si>
    <t>How to Fix winload.efi missing or corrupt BSOD error in Windows 10</t>
  </si>
  <si>
    <t>WinRE - Enable or Disable in Windows 10</t>
  </si>
  <si>
    <t xml:space="preserve">How to Enable or Disable Windows Recovery Environment (WinRE) in Windows 10
</t>
  </si>
  <si>
    <t>How to Change Power Saving Mode of Wireless Adapters in Windows 10</t>
  </si>
  <si>
    <t>Wireless Display - Connect to with Miracast in Windows 10</t>
  </si>
  <si>
    <t>Wireless Display Feature for Projecting to this PC with Miracast Connect - Install or Uninstall in Windows 10</t>
  </si>
  <si>
    <t>How to Add or Remove Wireless Network from Allowed or Blocked Filter List in Windows 10</t>
  </si>
  <si>
    <t>How to Turn On or Off Connect Automatically to Wireless Network in Windows 10</t>
  </si>
  <si>
    <t>How to Connect To a Wireless Network in Windows 10</t>
  </si>
  <si>
    <t>How to Change Wireless Network Connection Priority Order in Windows 10</t>
  </si>
  <si>
    <t>How to Disconnect from a Wireless Network in Windows 10</t>
  </si>
  <si>
    <t>Set Wireless Network as Metered or Non-Metered Connection in Windows 10</t>
  </si>
  <si>
    <t>How to Change Preferred Band for Wireless Network Adapter in Windows</t>
  </si>
  <si>
    <t>How to Add a Wireless Network Profile in Windows 10</t>
  </si>
  <si>
    <t>How to Backup and Restore Wireless Network Profiles in Windows 10</t>
  </si>
  <si>
    <t>How to Delete a Wireless Network Profile in Windows 10</t>
  </si>
  <si>
    <t>How to See List of Wireless Network Profiles in Windows 10</t>
  </si>
  <si>
    <t>How to Create a WLAN Report in Windows 10</t>
  </si>
  <si>
    <t>How to Install or Uninstall Microsoft WordPad in Windows 10</t>
  </si>
  <si>
    <t>WordPad Recent Documents History - Clear in Windows 10</t>
  </si>
  <si>
    <t xml:space="preserve">How to Clear Recent Documents History in WordPad app in Windows 10
</t>
  </si>
  <si>
    <t xml:space="preserve">How to Reset WordPad Default Position and Size in Windows 10
</t>
  </si>
  <si>
    <t>How to Change Workgroup in Windows 10</t>
  </si>
  <si>
    <t>How to Pin a World Clock to Start in Windows 10</t>
  </si>
  <si>
    <t>WSL 1 or WSL 2 - Set as Linux Distribution Version in Windows 10</t>
  </si>
  <si>
    <t>WSL 2 (Windows Subsystem for Linux 2) - Update to from WSL in Windows 10</t>
  </si>
  <si>
    <t>X</t>
  </si>
  <si>
    <t>How to Enable or Disable Game Streaming from Xbox One</t>
  </si>
  <si>
    <t>How to Move or Copy Games and Apps Between Storage Devices on Xbox One</t>
  </si>
  <si>
    <t>How to Uninstall Games and Apps on Xbox One</t>
  </si>
  <si>
    <t>How to Reset Xbox One to Factory Defaults</t>
  </si>
  <si>
    <t>How to Stream a Game from Xbox One in Windows 10</t>
  </si>
  <si>
    <t>How to Check for and Install System Updates on Xbox One</t>
  </si>
  <si>
    <t>How to Add or Remove XPS Viewer app in Windows 10</t>
  </si>
  <si>
    <t>Y</t>
  </si>
  <si>
    <t xml:space="preserve">How to Turn On or Off Sync Phone Wallpaper with Your Phone App Background on Windows 10 PC
</t>
  </si>
  <si>
    <t xml:space="preserve">How to Turn On or Off Your Phone App Badging for Unread Messages and Notifications in Windows 10
</t>
  </si>
  <si>
    <t>How to Turn On and Setup or Turn Off Calls in Your Phone app on Windows 10 PC for Android Phone</t>
  </si>
  <si>
    <t>How to Check Android Phone Battery Level in Your Phone app on Windows 10 PC</t>
  </si>
  <si>
    <t>Your Phone app - Cross-device Copy and Paste - Turn On or Off in Windows 10</t>
  </si>
  <si>
    <t xml:space="preserve">How to Turn On or Off Cross-device Copy and Paste in Windows 10 Your Phone app
</t>
  </si>
  <si>
    <t>Your Phone app - Display Apps from Android Phone on Windows 10 PC - Turn On or Off</t>
  </si>
  <si>
    <t xml:space="preserve">How to Turn On or Off Display Apps from Android Phone in Your Phone app on Windows 10 PC
</t>
  </si>
  <si>
    <t xml:space="preserve">How to Drag and Drop Files between Android Phone and Windows 10 PC in Your Phone app
</t>
  </si>
  <si>
    <t>How to Turn On or Off Send and Receive MMS attachments in Your Phone app on Windows 10 PC</t>
  </si>
  <si>
    <t>How to Turn On or Off Your Phone app Notification Banners in Windows 10 for Android Phone Messages</t>
  </si>
  <si>
    <t>How to Turn On or Off Your Phone app Notification Banners in Windows 10 for Android Phone Notifications</t>
  </si>
  <si>
    <t xml:space="preserve">Change How to Open Notifications from Android Phone in Your Phone app on Windows 10 PC
</t>
  </si>
  <si>
    <t>Your Phone app Notifications - Pin and Unpin in Windows 10</t>
  </si>
  <si>
    <t xml:space="preserve">How to Pin and Unpin Notifications in Your Phone app in Windows 10
</t>
  </si>
  <si>
    <t>Your Phone app Phone Screen - Open in Windows 10</t>
  </si>
  <si>
    <t xml:space="preserve">How to Open Phone Screen in Your Phone app on Windows 10 PC
</t>
  </si>
  <si>
    <t>How to Pick Apps from Android Phone to Notify in Your Phone app on Windows 10 PC</t>
  </si>
  <si>
    <t>Turn On or Off Badge on Your Phone app Taskbar Icon for New Messages from Android Phone in Windows 10</t>
  </si>
  <si>
    <t xml:space="preserve">Turn On or Off Badge on Your Phone app Taskbar Icon for New Notifications from Android Phone in Windows 10
</t>
  </si>
  <si>
    <t>How to Turn On or Off Mirror Android Phone Screen in Your Phone app on Windows 10 PC</t>
  </si>
  <si>
    <t xml:space="preserve">How to Turn On or Off Show Audio Playing on Andriod Phone in Your Phone app on Windows 10 PC
</t>
  </si>
  <si>
    <t>How to Turn On or Off Show Notifications from Android Phone in Your Phone app on Windows 10 PC</t>
  </si>
  <si>
    <t>How to Turn On or Off Show Photos from Android Phone in Your Phone app on Windows 10 PC</t>
  </si>
  <si>
    <t>How to Turn On or Off Show Text Messages from Phone in Your Phone app on Windows 10 PC</t>
  </si>
  <si>
    <t xml:space="preserve">How to Turn On or Off Link to Windows for Your Phone app on Android Phone
</t>
  </si>
  <si>
    <t>How to Turn On or Off Sync over mobile data with Windows 10 PC from Your Phone Companion app on Android phone</t>
  </si>
  <si>
    <t>How to Enable AV1 Video Support on YouTube</t>
  </si>
  <si>
    <t>Z</t>
  </si>
  <si>
    <t xml:space="preserve">How to Add or Remove 'Extract All' Context Menu for ZIP Files in Windows </t>
  </si>
  <si>
    <t>How to Zip (compress) a File or Folder in Windows 10</t>
  </si>
  <si>
    <t>How to Open zPC settings in Windows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</si>
</sst>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1.0"/>
      <color rgb="FF000000"/>
      <name val="Calibri"/>
    </font>
    <font>
      <b/>
      <sz val="18.0"/>
      <color rgb="FF000000"/>
      <name val="Verdana"/>
    </font>
    <font>
      <sz val="12.0"/>
      <color rgb="FF000000"/>
      <name val="Verdana"/>
    </font>
    <font>
      <sz val="12.0"/>
      <color rgb="FF000000"/>
      <name val="Quattrocento Sans"/>
    </font>
    <font>
      <b/>
      <sz val="18.0"/>
      <color rgb="FF1F497D"/>
      <name val="Verdana"/>
    </font>
    <font>
      <sz val="24.0"/>
      <color rgb="FFFFFFFF"/>
      <name val="Verdana"/>
    </font>
    <font>
      <sz val="24.0"/>
      <color rgb="FF000000"/>
      <name val="Quattrocento Sans"/>
    </font>
    <font>
      <u/>
      <sz val="11.0"/>
      <color rgb="FF085296"/>
      <name val="Verdana"/>
    </font>
    <font>
      <sz val="11.0"/>
      <color rgb="FF000000"/>
      <name val="Verdana"/>
    </font>
    <font>
      <u/>
      <sz val="11.0"/>
      <color rgb="FF085296"/>
      <name val="Verdana"/>
    </font>
    <font>
      <u/>
      <sz val="11.0"/>
      <color rgb="FF085296"/>
      <name val="Verdana"/>
    </font>
    <font>
      <u/>
      <sz val="11.0"/>
      <color rgb="FF085296"/>
      <name val="Calibri"/>
    </font>
    <font>
      <sz val="11.0"/>
      <name val="Calibri"/>
    </font>
    <font>
      <sz val="11.0"/>
      <color rgb="FF3E3E3E"/>
      <name val="Verdana"/>
    </font>
    <font>
      <u/>
      <sz val="12.0"/>
      <color rgb="FF085296"/>
      <name val="Verdana"/>
    </font>
    <font>
      <u/>
      <sz val="10.0"/>
      <color rgb="FF085296"/>
      <name val="Verdana"/>
    </font>
    <font>
      <u/>
      <sz val="11.0"/>
      <color rgb="FF085296"/>
      <name val="Verdana"/>
    </font>
    <font>
      <sz val="11.0"/>
      <name val="Verdana"/>
    </font>
    <font>
      <u/>
      <sz val="11.0"/>
      <color rgb="FF1155CC"/>
      <name val="Verdana"/>
    </font>
    <font>
      <u/>
      <sz val="11.0"/>
      <color rgb="FF417394"/>
      <name val="Verdana"/>
    </font>
    <font>
      <u/>
      <sz val="11.0"/>
      <color rgb="FF417394"/>
      <name val="Verdana"/>
    </font>
    <font>
      <sz val="12.0"/>
      <name val="Calibri"/>
    </font>
    <font>
      <u/>
      <sz val="11.0"/>
      <color rgb="FF085296"/>
      <name val="Verdana"/>
    </font>
    <font>
      <u/>
      <sz val="11.0"/>
      <color rgb="FF085296"/>
      <name val="Verdana"/>
    </font>
    <font>
      <u/>
      <sz val="11.0"/>
      <color rgb="FF417394"/>
      <name val="Verdana"/>
    </font>
    <font>
      <name val="Verdana"/>
    </font>
  </fonts>
  <fills count="4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BFBFBF"/>
      </right>
      <top style="thin">
        <color rgb="FFD8D8D8"/>
      </top>
      <bottom style="thin">
        <color rgb="FFD8D8D8"/>
      </bottom>
    </border>
    <border>
      <left style="thin">
        <color rgb="FF000000"/>
      </left>
      <right style="thin">
        <color rgb="FFBFBFBF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readingOrder="0" shrinkToFit="0" vertical="center" wrapText="1"/>
    </xf>
    <xf borderId="0" fillId="0" fontId="3" numFmtId="0" xfId="0" applyFont="1"/>
    <xf borderId="1" fillId="0" fontId="4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readingOrder="0" shrinkToFit="0" vertical="center" wrapText="1"/>
    </xf>
    <xf borderId="1" fillId="2" fontId="5" numFmtId="0" xfId="0" applyAlignment="1" applyBorder="1" applyFill="1" applyFont="1">
      <alignment horizontal="center" shrinkToFit="0" vertical="center" wrapText="1"/>
    </xf>
    <xf borderId="0" fillId="0" fontId="6" numFmtId="0" xfId="0" applyAlignment="1" applyFont="1">
      <alignment vertical="center"/>
    </xf>
    <xf borderId="1" fillId="0" fontId="7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readingOrder="0" shrinkToFit="0" vertical="center" wrapText="1"/>
    </xf>
    <xf borderId="1" fillId="0" fontId="9" numFmtId="0" xfId="0" applyAlignment="1" applyBorder="1" applyFont="1">
      <alignment readingOrder="0" shrinkToFit="0" vertical="center" wrapText="1"/>
    </xf>
    <xf borderId="1" fillId="0" fontId="10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shrinkToFit="0" vertical="center" wrapText="1"/>
    </xf>
    <xf borderId="0" fillId="0" fontId="11" numFmtId="0" xfId="0" applyFont="1"/>
    <xf borderId="0" fillId="0" fontId="3" numFmtId="0" xfId="0" applyAlignment="1" applyFont="1">
      <alignment vertical="center"/>
    </xf>
    <xf borderId="0" fillId="0" fontId="12" numFmtId="0" xfId="0" applyAlignment="1" applyFont="1">
      <alignment vertical="bottom"/>
    </xf>
    <xf borderId="1" fillId="0" fontId="13" numFmtId="0" xfId="0" applyAlignment="1" applyBorder="1" applyFont="1">
      <alignment shrinkToFit="0" vertical="center" wrapText="1"/>
    </xf>
    <xf borderId="1" fillId="0" fontId="13" numFmtId="0" xfId="0" applyAlignment="1" applyBorder="1" applyFont="1">
      <alignment readingOrder="0" shrinkToFit="0" vertical="center" wrapText="1"/>
    </xf>
    <xf borderId="0" fillId="0" fontId="12" numFmtId="0" xfId="0" applyFont="1"/>
    <xf borderId="0" fillId="3" fontId="13" numFmtId="0" xfId="0" applyAlignment="1" applyFill="1" applyFont="1">
      <alignment readingOrder="0" vertical="center"/>
    </xf>
    <xf borderId="1" fillId="0" fontId="14" numFmtId="0" xfId="0" applyAlignment="1" applyBorder="1" applyFont="1">
      <alignment shrinkToFit="0" vertical="center" wrapText="1"/>
    </xf>
    <xf borderId="1" fillId="0" fontId="15" numFmtId="0" xfId="0" applyAlignment="1" applyBorder="1" applyFont="1">
      <alignment shrinkToFit="0" vertical="center" wrapText="1"/>
    </xf>
    <xf borderId="2" fillId="0" fontId="8" numFmtId="0" xfId="0" applyAlignment="1" applyBorder="1" applyFont="1">
      <alignment shrinkToFit="0" vertical="center" wrapText="1"/>
    </xf>
    <xf borderId="2" fillId="0" fontId="8" numFmtId="0" xfId="0" applyAlignment="1" applyBorder="1" applyFont="1">
      <alignment readingOrder="0" shrinkToFit="0" vertical="center" wrapText="1"/>
    </xf>
    <xf borderId="1" fillId="0" fontId="8" numFmtId="0" xfId="0" applyAlignment="1" applyBorder="1" applyFont="1">
      <alignment readingOrder="0" shrinkToFit="0" vertical="center" wrapText="1"/>
    </xf>
    <xf borderId="1" fillId="0" fontId="16" numFmtId="0" xfId="0" applyAlignment="1" applyBorder="1" applyFont="1">
      <alignment vertical="center"/>
    </xf>
    <xf borderId="1" fillId="0" fontId="17" numFmtId="0" xfId="0" applyAlignment="1" applyBorder="1" applyFont="1">
      <alignment readingOrder="0" vertical="center"/>
    </xf>
    <xf borderId="1" fillId="0" fontId="17" numFmtId="0" xfId="0" applyAlignment="1" applyBorder="1" applyFont="1">
      <alignment readingOrder="0" shrinkToFit="0" vertical="center" wrapText="1"/>
    </xf>
    <xf borderId="1" fillId="0" fontId="18" numFmtId="0" xfId="0" applyAlignment="1" applyBorder="1" applyFont="1">
      <alignment readingOrder="0" shrinkToFit="0" vertical="center" wrapText="1"/>
    </xf>
    <xf borderId="1" fillId="3" fontId="13" numFmtId="0" xfId="0" applyAlignment="1" applyBorder="1" applyFont="1">
      <alignment shrinkToFit="0" vertical="center" wrapText="1"/>
    </xf>
    <xf borderId="1" fillId="0" fontId="17" numFmtId="0" xfId="0" applyAlignment="1" applyBorder="1" applyFont="1">
      <alignment shrinkToFit="0" vertical="center" wrapText="1"/>
    </xf>
    <xf borderId="2" fillId="0" fontId="8" numFmtId="0" xfId="0" applyAlignment="1" applyBorder="1" applyFont="1">
      <alignment shrinkToFit="0" vertical="center" wrapText="1"/>
    </xf>
    <xf borderId="1" fillId="0" fontId="19" numFmtId="0" xfId="0" applyAlignment="1" applyBorder="1" applyFont="1">
      <alignment readingOrder="0" shrinkToFit="0" vertical="center" wrapText="1"/>
    </xf>
    <xf borderId="1" fillId="0" fontId="20" numFmtId="0" xfId="0" applyAlignment="1" applyBorder="1" applyFont="1">
      <alignment shrinkToFit="0" vertical="center" wrapText="1"/>
    </xf>
    <xf borderId="0" fillId="0" fontId="21" numFmtId="0" xfId="0" applyFont="1"/>
    <xf borderId="1" fillId="0" fontId="8" numFmtId="0" xfId="0" applyAlignment="1" applyBorder="1" applyFont="1">
      <alignment readingOrder="0" shrinkToFit="0" vertical="center" wrapText="1"/>
    </xf>
    <xf borderId="3" fillId="0" fontId="22" numFmtId="0" xfId="0" applyAlignment="1" applyBorder="1" applyFont="1">
      <alignment readingOrder="0" shrinkToFit="0" wrapText="1"/>
    </xf>
    <xf borderId="4" fillId="0" fontId="23" numFmtId="0" xfId="0" applyAlignment="1" applyBorder="1" applyFont="1">
      <alignment readingOrder="0" shrinkToFit="0" wrapText="1"/>
    </xf>
    <xf borderId="1" fillId="3" fontId="24" numFmtId="0" xfId="0" applyAlignment="1" applyBorder="1" applyFont="1">
      <alignment readingOrder="0" shrinkToFit="0" vertical="center" wrapText="1"/>
    </xf>
    <xf borderId="0" fillId="0" fontId="25" numFmtId="0" xfId="0" applyAlignment="1" applyFont="1">
      <alignment readingOrder="0" vertical="center"/>
    </xf>
    <xf borderId="2" fillId="0" fontId="8" numFmtId="0" xfId="0" applyAlignment="1" applyBorder="1" applyFont="1">
      <alignment shrinkToFit="0" wrapText="1"/>
    </xf>
    <xf borderId="0" fillId="0" fontId="3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tenforums.com/tutorials/160556-how-always-show-full-urls-address-bar-google-chrome.html" TargetMode="External"/><Relationship Id="rId190" Type="http://schemas.openxmlformats.org/officeDocument/2006/relationships/hyperlink" Target="https://www.tenforums.com/tutorials/156811-how-download-recovery-image-surface-device.html" TargetMode="External"/><Relationship Id="rId42" Type="http://schemas.openxmlformats.org/officeDocument/2006/relationships/hyperlink" Target="https://www.tenforums.com/tutorials/164143-how-backup-restore-gpu-preferences-apps-windows-10-a.html" TargetMode="External"/><Relationship Id="rId41" Type="http://schemas.openxmlformats.org/officeDocument/2006/relationships/hyperlink" Target="https://www.tenforums.com/tutorials/158948-how-add-remove-google-drive-context-menu-windows.html" TargetMode="External"/><Relationship Id="rId44" Type="http://schemas.openxmlformats.org/officeDocument/2006/relationships/hyperlink" Target="https://www.tenforums.com/tutorials/164143-how-backup-restore-gpu-preferences-apps-windows-10-a.html" TargetMode="External"/><Relationship Id="rId194" Type="http://schemas.openxmlformats.org/officeDocument/2006/relationships/hyperlink" Target="https://www.tenforums.com/tutorials/156422-enable-remote-access-removable-storage-devices-windows.html" TargetMode="External"/><Relationship Id="rId43" Type="http://schemas.openxmlformats.org/officeDocument/2006/relationships/hyperlink" Target="https://www.tenforums.com/tutorials/164144-how-reset-gpu-preferences-apps-default-windows-10-a.html" TargetMode="External"/><Relationship Id="rId193" Type="http://schemas.openxmlformats.org/officeDocument/2006/relationships/hyperlink" Target="https://www.tenforums.com/tutorials/156422-enable-remote-access-removable-storage-devices-windows.html" TargetMode="External"/><Relationship Id="rId46" Type="http://schemas.openxmlformats.org/officeDocument/2006/relationships/hyperlink" Target="https://www.tenforums.com/tutorials/163012-remove-general-tools-hardware-tabs-drive-properties-windows-10-a.html" TargetMode="External"/><Relationship Id="rId192" Type="http://schemas.openxmlformats.org/officeDocument/2006/relationships/hyperlink" Target="https://www.tenforums.com/tutorials/157296-how-delete-recovery-partition-windows-10-a.html" TargetMode="External"/><Relationship Id="rId45" Type="http://schemas.openxmlformats.org/officeDocument/2006/relationships/hyperlink" Target="https://www.tenforums.com/tutorials/164144-how-reset-gpu-preferences-apps-default-windows-10-a.html" TargetMode="External"/><Relationship Id="rId191" Type="http://schemas.openxmlformats.org/officeDocument/2006/relationships/hyperlink" Target="https://www.tenforums.com/tutorials/4287-create-reset-recovery-image-windows-10-a.html" TargetMode="External"/><Relationship Id="rId48" Type="http://schemas.openxmlformats.org/officeDocument/2006/relationships/hyperlink" Target="https://www.tenforums.com/tutorials/82315-enable-spatial-sound-headphones-windows-10-a.html" TargetMode="External"/><Relationship Id="rId187" Type="http://schemas.openxmlformats.org/officeDocument/2006/relationships/hyperlink" Target="https://www.tenforums.com/tutorials/72865-remove-security-tab-files-folders-properties-windows-10-a.html" TargetMode="External"/><Relationship Id="rId47" Type="http://schemas.openxmlformats.org/officeDocument/2006/relationships/hyperlink" Target="https://www.tenforums.com/tutorials/156864-how-run-vesa-certified-displayhdr-tests-display-windows-10-a.html" TargetMode="External"/><Relationship Id="rId186" Type="http://schemas.openxmlformats.org/officeDocument/2006/relationships/hyperlink" Target="https://www.tenforums.com/tutorials/163025-how-add-remove-readyboost-tab-drive-properties-windows-10-a.html" TargetMode="External"/><Relationship Id="rId185" Type="http://schemas.openxmlformats.org/officeDocument/2006/relationships/hyperlink" Target="https://www.tenforums.com/tutorials/163021-how-add-remove-quota-tab-drive-properties-windows-10-a.html" TargetMode="External"/><Relationship Id="rId49" Type="http://schemas.openxmlformats.org/officeDocument/2006/relationships/hyperlink" Target="https://www.tenforums.com/tutorials/157760-change-default-voice-activation-app-headset-button-windows-10-a.html" TargetMode="External"/><Relationship Id="rId184" Type="http://schemas.openxmlformats.org/officeDocument/2006/relationships/hyperlink" Target="https://www.tenforums.com/tutorials/79513-remove-previous-versions-context-menu-properties-windows-10-a.html" TargetMode="External"/><Relationship Id="rId189" Type="http://schemas.openxmlformats.org/officeDocument/2006/relationships/hyperlink" Target="https://www.tenforums.com/tutorials/163025-how-add-remove-readyboost-tab-drive-properties-windows-10-a.html" TargetMode="External"/><Relationship Id="rId188" Type="http://schemas.openxmlformats.org/officeDocument/2006/relationships/hyperlink" Target="https://www.tenforums.com/tutorials/163021-how-add-remove-quota-tab-drive-properties-windows-10-a.html" TargetMode="External"/><Relationship Id="rId31" Type="http://schemas.openxmlformats.org/officeDocument/2006/relationships/hyperlink" Target="https://www.tenforums.com/tutorials/158668-how-mount-unmount-drive-volume-windows.html" TargetMode="External"/><Relationship Id="rId30" Type="http://schemas.openxmlformats.org/officeDocument/2006/relationships/hyperlink" Target="https://www.tenforums.com/tutorials/163843-how-check-drive-health-smart-status-windows-10-a.html" TargetMode="External"/><Relationship Id="rId33" Type="http://schemas.openxmlformats.org/officeDocument/2006/relationships/hyperlink" Target="https://www.tenforums.com/tutorials/158955-how-add-remove-dropbox-context-menu-windows.html" TargetMode="External"/><Relationship Id="rId183" Type="http://schemas.openxmlformats.org/officeDocument/2006/relationships/hyperlink" Target="https://www.tenforums.com/tutorials/163092-add-remove-offline-files-tab-network-properties-windows-10-a.html" TargetMode="External"/><Relationship Id="rId32" Type="http://schemas.openxmlformats.org/officeDocument/2006/relationships/hyperlink" Target="https://www.tenforums.com/tutorials/156602-how-enable-disable-driver-signature-enforcement-windows-10-a.html" TargetMode="External"/><Relationship Id="rId182" Type="http://schemas.openxmlformats.org/officeDocument/2006/relationships/hyperlink" Target="https://www.tenforums.com/tutorials/163078-how-add-remove-location-tab-folder-properties-windows-10-a.html" TargetMode="External"/><Relationship Id="rId35" Type="http://schemas.openxmlformats.org/officeDocument/2006/relationships/hyperlink" Target="https://www.tenforums.com/tutorials/100916-set-data-limit-cellular-wi-fi-ethernet-networks-windows-10-a.html" TargetMode="External"/><Relationship Id="rId181" Type="http://schemas.openxmlformats.org/officeDocument/2006/relationships/hyperlink" Target="https://www.tenforums.com/tutorials/163012-remove-general-tools-hardware-tabs-drive-properties-windows-10-a.html" TargetMode="External"/><Relationship Id="rId34" Type="http://schemas.openxmlformats.org/officeDocument/2006/relationships/hyperlink" Target="https://www.tenforums.com/tutorials/157437-how-add-create-elevated-shortcut-new-context-menu-windows-10-a.html" TargetMode="External"/><Relationship Id="rId180" Type="http://schemas.openxmlformats.org/officeDocument/2006/relationships/hyperlink" Target="https://www.tenforums.com/tutorials/72962-add-remove-details-tab-file-properties-windows-10-a.html" TargetMode="External"/><Relationship Id="rId37" Type="http://schemas.openxmlformats.org/officeDocument/2006/relationships/hyperlink" Target="https://www.tenforums.com/tutorials/165129-enable-disable-volume-control-media-key-handling-firefox.html" TargetMode="External"/><Relationship Id="rId176" Type="http://schemas.openxmlformats.org/officeDocument/2006/relationships/hyperlink" Target="https://www.tenforums.com/tutorials/160190-automatically-start-pppoe-connection-via-script-task-scheduler.html" TargetMode="External"/><Relationship Id="rId36" Type="http://schemas.openxmlformats.org/officeDocument/2006/relationships/hyperlink" Target="https://www.tenforums.com/tutorials/157965-search-text-command-prompt-find-dialog-windows-10-a.html" TargetMode="External"/><Relationship Id="rId175" Type="http://schemas.openxmlformats.org/officeDocument/2006/relationships/hyperlink" Target="https://www.tenforums.com/tutorials/157965-search-text-command-prompt-find-dialog-windows-10-a.html" TargetMode="External"/><Relationship Id="rId39" Type="http://schemas.openxmlformats.org/officeDocument/2006/relationships/hyperlink" Target="https://www.tenforums.com/tutorials/137645-turn-off-get-even-more-out-windows-suggestions-windows-10-a.html" TargetMode="External"/><Relationship Id="rId174" Type="http://schemas.openxmlformats.org/officeDocument/2006/relationships/hyperlink" Target="https://www.tenforums.com/tutorials/158168-how-add-remove-powershell-7-open-here-context-menu-windows-10-a.html" TargetMode="External"/><Relationship Id="rId38" Type="http://schemas.openxmlformats.org/officeDocument/2006/relationships/hyperlink" Target="https://www.tenforums.com/tutorials/163012-remove-general-tools-hardware-tabs-drive-properties-windows-10-a.html" TargetMode="External"/><Relationship Id="rId173" Type="http://schemas.openxmlformats.org/officeDocument/2006/relationships/hyperlink" Target="https://www.tenforums.com/tutorials/156732-how-change-post-editor-source-wysiwyg-mode-tenforums-com.html" TargetMode="External"/><Relationship Id="rId179" Type="http://schemas.openxmlformats.org/officeDocument/2006/relationships/hyperlink" Target="https://www.tenforums.com/tutorials/116273-add-remove-customize-tab-folder-properties-windows.html" TargetMode="External"/><Relationship Id="rId178" Type="http://schemas.openxmlformats.org/officeDocument/2006/relationships/hyperlink" Target="https://www.tenforums.com/tutorials/106509-add-remove-compatibility-tab-properties-page-windows.html" TargetMode="External"/><Relationship Id="rId177" Type="http://schemas.openxmlformats.org/officeDocument/2006/relationships/hyperlink" Target="https://www.tenforums.com/tutorials/157692-install-uninstall-connect-wireless-display-feature-windows-10-a.html" TargetMode="External"/><Relationship Id="rId20" Type="http://schemas.openxmlformats.org/officeDocument/2006/relationships/hyperlink" Target="https://www.tenforums.com/tutorials/157782-change-speak-type-cortana-when-press-win-c-keys-windows-10-a.html" TargetMode="External"/><Relationship Id="rId22" Type="http://schemas.openxmlformats.org/officeDocument/2006/relationships/hyperlink" Target="https://www.tenforums.com/tutorials/4026-sign-sign-out-cortana-windows-10-a.html" TargetMode="External"/><Relationship Id="rId21" Type="http://schemas.openxmlformats.org/officeDocument/2006/relationships/hyperlink" Target="https://www.tenforums.com/tutorials/157630-enable-disable-cortana-automatically-run-startup-windows-10-a.html" TargetMode="External"/><Relationship Id="rId24" Type="http://schemas.openxmlformats.org/officeDocument/2006/relationships/hyperlink" Target="https://www.tenforums.com/tutorials/100262-enable-detailed-status-messages-shut-down-sign-out-sign.html" TargetMode="External"/><Relationship Id="rId23" Type="http://schemas.openxmlformats.org/officeDocument/2006/relationships/hyperlink" Target="https://www.tenforums.com/tutorials/18418-how-turn-off-hey-cortana-voice-activation-windows-10-a.html" TargetMode="External"/><Relationship Id="rId26" Type="http://schemas.openxmlformats.org/officeDocument/2006/relationships/hyperlink" Target="https://www.tenforums.com/tutorials/133365-how-turn-off-device-search-history-windows-10-a.html" TargetMode="External"/><Relationship Id="rId25" Type="http://schemas.openxmlformats.org/officeDocument/2006/relationships/hyperlink" Target="https://www.tenforums.com/tutorials/133367-how-clear-your-device-search-history-windows-10-a.html" TargetMode="External"/><Relationship Id="rId28" Type="http://schemas.openxmlformats.org/officeDocument/2006/relationships/hyperlink" Target="https://www.tenforums.com/tutorials/158033-change-time-require-sign-after-display-turns-off-windows-10-a.html" TargetMode="External"/><Relationship Id="rId27" Type="http://schemas.openxmlformats.org/officeDocument/2006/relationships/hyperlink" Target="https://www.tenforums.com/tutorials/163431-how-check-version-directx-installed-windows-10-a.html" TargetMode="External"/><Relationship Id="rId29" Type="http://schemas.openxmlformats.org/officeDocument/2006/relationships/hyperlink" Target="https://www.tenforums.com/tutorials/151318-how-enable-disable-dns-over-https-doh-microsoft-edge.html" TargetMode="External"/><Relationship Id="rId11" Type="http://schemas.openxmlformats.org/officeDocument/2006/relationships/hyperlink" Target="https://www.tenforums.com/tutorials/100916-set-data-limit-cellular-wi-fi-ethernet-networks-windows-10-a.html" TargetMode="External"/><Relationship Id="rId10" Type="http://schemas.openxmlformats.org/officeDocument/2006/relationships/hyperlink" Target="https://www.tenforums.com/tutorials/163997-change-restore-default-location-camera-roll-folder-windows-10-a.html" TargetMode="External"/><Relationship Id="rId13" Type="http://schemas.openxmlformats.org/officeDocument/2006/relationships/hyperlink" Target="https://www.tenforums.com/tutorials/72024-open-command-window-here-add-windows-10-a.html" TargetMode="External"/><Relationship Id="rId12" Type="http://schemas.openxmlformats.org/officeDocument/2006/relationships/hyperlink" Target="https://www.tenforums.com/tutorials/160556-how-always-show-full-urls-address-bar-google-chrome.html" TargetMode="External"/><Relationship Id="rId15" Type="http://schemas.openxmlformats.org/officeDocument/2006/relationships/hyperlink" Target="https://www.tenforums.com/tutorials/59686-open-command-window-here-administrator-add-windows-10-a.html" TargetMode="External"/><Relationship Id="rId198" Type="http://schemas.openxmlformats.org/officeDocument/2006/relationships/hyperlink" Target="https://www.tenforums.com/tutorials/159828-how-enable-disable-networking-windows-sandbox-windows-10-a.html" TargetMode="External"/><Relationship Id="rId14" Type="http://schemas.openxmlformats.org/officeDocument/2006/relationships/hyperlink" Target="https://www.tenforums.com/tutorials/158472-add-remove-command-prompt-open-here-context-menu-windows-10-a.html" TargetMode="External"/><Relationship Id="rId197" Type="http://schemas.openxmlformats.org/officeDocument/2006/relationships/hyperlink" Target="https://www.tenforums.com/tutorials/159821-enable-disable-clipboard-sharing-windows-sandbox-windows-10-a.html" TargetMode="External"/><Relationship Id="rId17" Type="http://schemas.openxmlformats.org/officeDocument/2006/relationships/hyperlink" Target="https://www.tenforums.com/tutorials/91909-add-windows-defender-antivirus-control-panel-windows-10-a.html" TargetMode="External"/><Relationship Id="rId196" Type="http://schemas.openxmlformats.org/officeDocument/2006/relationships/hyperlink" Target="https://www.tenforums.com/tutorials/159825-how-enable-disable-audio-input-windows-sandbox-windows-10-a.html" TargetMode="External"/><Relationship Id="rId16" Type="http://schemas.openxmlformats.org/officeDocument/2006/relationships/hyperlink" Target="https://www.tenforums.com/tutorials/157965-search-text-command-prompt-find-dialog-windows-10-a.html" TargetMode="External"/><Relationship Id="rId195" Type="http://schemas.openxmlformats.org/officeDocument/2006/relationships/hyperlink" Target="https://www.tenforums.com/tutorials/4287-create-reset-recovery-image-windows-10-a.html" TargetMode="External"/><Relationship Id="rId19" Type="http://schemas.openxmlformats.org/officeDocument/2006/relationships/hyperlink" Target="https://www.tenforums.com/tutorials/157511-how-install-uninstall-cortana-windows-10-a.html" TargetMode="External"/><Relationship Id="rId18" Type="http://schemas.openxmlformats.org/officeDocument/2006/relationships/hyperlink" Target="https://www.tenforums.com/tutorials/104025-turn-off-core-isolation-memory-integrity-windows-10-a.html" TargetMode="External"/><Relationship Id="rId199" Type="http://schemas.openxmlformats.org/officeDocument/2006/relationships/hyperlink" Target="https://www.tenforums.com/tutorials/159835-enable-disable-printer-sharing-windows-sandbox-windows-10-a.html" TargetMode="External"/><Relationship Id="rId84" Type="http://schemas.openxmlformats.org/officeDocument/2006/relationships/hyperlink" Target="https://www.tenforums.com/tutorials/162781-disable-deleting-browsing-download-history-microsoft-edge.html" TargetMode="External"/><Relationship Id="rId83" Type="http://schemas.openxmlformats.org/officeDocument/2006/relationships/hyperlink" Target="https://www.tenforums.com/tutorials/159004-how-backup-restore-everything-microsoft-edge-windows.html" TargetMode="External"/><Relationship Id="rId86" Type="http://schemas.openxmlformats.org/officeDocument/2006/relationships/hyperlink" Target="https://www.tenforums.com/tutorials/159556-turn-off-check-spelling-languages-microsoft-edge-chromium.html" TargetMode="External"/><Relationship Id="rId85" Type="http://schemas.openxmlformats.org/officeDocument/2006/relationships/hyperlink" Target="https://www.tenforums.com/tutorials/159611-how-add-remove-words-spellcheck-dictionary-microsoft-edge.html" TargetMode="External"/><Relationship Id="rId88" Type="http://schemas.openxmlformats.org/officeDocument/2006/relationships/hyperlink" Target="https://www.tenforums.com/tutorials/156870-enable-disable-show-suggestions-pinterest-microsoft-edge.html" TargetMode="External"/><Relationship Id="rId150" Type="http://schemas.openxmlformats.org/officeDocument/2006/relationships/hyperlink" Target="https://www.tenforums.com/tutorials/164918-how-change-zoom-level-microsoft-edge-chromium.html" TargetMode="External"/><Relationship Id="rId87" Type="http://schemas.openxmlformats.org/officeDocument/2006/relationships/hyperlink" Target="https://www.tenforums.com/tutorials/159560-enable-disable-check-spelling-when-entering-text-microsoft-edge.html" TargetMode="External"/><Relationship Id="rId89" Type="http://schemas.openxmlformats.org/officeDocument/2006/relationships/hyperlink" Target="https://www.tenforums.com/tutorials/150177-how-start-new-collection-microsoft-edge-chromium.html" TargetMode="External"/><Relationship Id="rId80" Type="http://schemas.openxmlformats.org/officeDocument/2006/relationships/hyperlink" Target="https://www.tenforums.com/tutorials/160545-enable-history-favorites-suggestions-microsoft-edge-address-bar.html" TargetMode="External"/><Relationship Id="rId82" Type="http://schemas.openxmlformats.org/officeDocument/2006/relationships/hyperlink" Target="https://www.tenforums.com/tutorials/160542-enable-backspace-key-go-back-page-microsoft-edge-chromium.html" TargetMode="External"/><Relationship Id="rId81" Type="http://schemas.openxmlformats.org/officeDocument/2006/relationships/hyperlink" Target="https://www.tenforums.com/tutorials/160140-disable-continue-running-background-apps-when-microsoft-edge-closed.html" TargetMode="External"/><Relationship Id="rId1" Type="http://schemas.openxmlformats.org/officeDocument/2006/relationships/hyperlink" Target="https://www.tenforums.com/tutorials/164857-how-fix-unable-add-use-pin-sign-option-windows-10-a.html" TargetMode="External"/><Relationship Id="rId2" Type="http://schemas.openxmlformats.org/officeDocument/2006/relationships/hyperlink" Target="https://www.tenforums.com/tutorials/159896-how-change-what-alt-tab-shows-windows-10-a.html" TargetMode="External"/><Relationship Id="rId3" Type="http://schemas.openxmlformats.org/officeDocument/2006/relationships/hyperlink" Target="https://www.tenforums.com/tutorials/163151-how-add-remove-always-available-offline-context-menu-windows.html" TargetMode="External"/><Relationship Id="rId149" Type="http://schemas.openxmlformats.org/officeDocument/2006/relationships/hyperlink" Target="https://www.tenforums.com/tutorials/164254-how-use-web-capture-tool-microsoft-edge-chromium.html" TargetMode="External"/><Relationship Id="rId4" Type="http://schemas.openxmlformats.org/officeDocument/2006/relationships/hyperlink" Target="https://www.tenforums.com/tutorials/163427-how-enable-disable-archive-apps-windows-10-a.html" TargetMode="External"/><Relationship Id="rId148" Type="http://schemas.openxmlformats.org/officeDocument/2006/relationships/hyperlink" Target="https://www.tenforums.com/tutorials/164253-add-remove-web-capture-button-toolbar-microsoft-edge-chromium.html" TargetMode="External"/><Relationship Id="rId9" Type="http://schemas.openxmlformats.org/officeDocument/2006/relationships/hyperlink" Target="https://www.tenforums.com/tutorials/159387-disable-auto-deletion-memory-dumps-low-disk-space-windows-10-a.html" TargetMode="External"/><Relationship Id="rId143" Type="http://schemas.openxmlformats.org/officeDocument/2006/relationships/hyperlink" Target="https://www.tenforums.com/tutorials/159502-turn-off-offer-translate-pages-microsoft-edge-chromium.html" TargetMode="External"/><Relationship Id="rId264" Type="http://schemas.openxmlformats.org/officeDocument/2006/relationships/hyperlink" Target="https://www.tenforums.com/tutorials/162073-turn-off-display-apps-phone-your-phone-app-windows-10-a.html" TargetMode="External"/><Relationship Id="rId142" Type="http://schemas.openxmlformats.org/officeDocument/2006/relationships/hyperlink" Target="https://www.tenforums.com/tutorials/164469-how-translate-page-section-page-microsoft-edge-chromium.html" TargetMode="External"/><Relationship Id="rId263" Type="http://schemas.openxmlformats.org/officeDocument/2006/relationships/hyperlink" Target="https://www.tenforums.com/tutorials/163296-turn-off-cross-device-copy-paste-windows-10-your-phone.html" TargetMode="External"/><Relationship Id="rId141" Type="http://schemas.openxmlformats.org/officeDocument/2006/relationships/hyperlink" Target="https://www.tenforums.com/tutorials/158335-how-view-clear-blocked-trackers-microsoft-edge-chromium.html" TargetMode="External"/><Relationship Id="rId262" Type="http://schemas.openxmlformats.org/officeDocument/2006/relationships/hyperlink" Target="https://www.tenforums.com/tutorials/164301-how-update-wsl-wsl-2-windows-10-a.html" TargetMode="External"/><Relationship Id="rId140" Type="http://schemas.openxmlformats.org/officeDocument/2006/relationships/hyperlink" Target="https://www.tenforums.com/tutorials/156747-how-enable-disable-tab-groups-microsoft-edge-chromium.html" TargetMode="External"/><Relationship Id="rId261" Type="http://schemas.openxmlformats.org/officeDocument/2006/relationships/hyperlink" Target="https://www.tenforums.com/tutorials/164318-how-set-linux-distribution-version-wsl-1-wsl-2-windows-10-a.html" TargetMode="External"/><Relationship Id="rId5" Type="http://schemas.openxmlformats.org/officeDocument/2006/relationships/hyperlink" Target="https://www.tenforums.com/tutorials/163377-adjust-left-right-audio-balance-sound-devices-windows-10-a.html" TargetMode="External"/><Relationship Id="rId147" Type="http://schemas.openxmlformats.org/officeDocument/2006/relationships/hyperlink" Target="https://www.tenforums.com/tutorials/165149-how-enable-disable-hardware-media-key-handling-microsoft-edge.html" TargetMode="External"/><Relationship Id="rId6" Type="http://schemas.openxmlformats.org/officeDocument/2006/relationships/hyperlink" Target="https://www.tenforums.com/tutorials/163900-backup-restore-boot-configuration-data-bcd-store-windows.html" TargetMode="External"/><Relationship Id="rId146" Type="http://schemas.openxmlformats.org/officeDocument/2006/relationships/hyperlink" Target="https://www.tenforums.com/tutorials/164365-how-turn-off-vertical-tabs-microsoft-edge-chromium.html" TargetMode="External"/><Relationship Id="rId267" Type="http://schemas.openxmlformats.org/officeDocument/2006/relationships/drawing" Target="../drawings/drawing1.xml"/><Relationship Id="rId7" Type="http://schemas.openxmlformats.org/officeDocument/2006/relationships/hyperlink" Target="https://www.tenforums.com/tutorials/25016-turn-off-search-online-include-web-results-windows-10-a.html" TargetMode="External"/><Relationship Id="rId145" Type="http://schemas.openxmlformats.org/officeDocument/2006/relationships/hyperlink" Target="https://www.tenforums.com/tutorials/164368-how-pin-unpin-vertical-tabs-pane-microsoft-edge-chromium.html" TargetMode="External"/><Relationship Id="rId266" Type="http://schemas.openxmlformats.org/officeDocument/2006/relationships/hyperlink" Target="https://www.tenforums.com/tutorials/164638-how-open-phone-screen-your-phone-app-windows-10-pc.html" TargetMode="External"/><Relationship Id="rId8" Type="http://schemas.openxmlformats.org/officeDocument/2006/relationships/hyperlink" Target="https://www.tenforums.com/tutorials/163900-backup-restore-boot-configuration-data-bcd-store-windows.html" TargetMode="External"/><Relationship Id="rId144" Type="http://schemas.openxmlformats.org/officeDocument/2006/relationships/hyperlink" Target="https://www.tenforums.com/tutorials/161325-how-find-version-microsoft-edge-chromium-installed.html" TargetMode="External"/><Relationship Id="rId265" Type="http://schemas.openxmlformats.org/officeDocument/2006/relationships/hyperlink" Target="https://www.tenforums.com/tutorials/165075-how-pin-unpin-notifications-your-phone-app-windows-10-a.html" TargetMode="External"/><Relationship Id="rId73" Type="http://schemas.openxmlformats.org/officeDocument/2006/relationships/hyperlink" Target="https://www.tenforums.com/tutorials/161274-enable-microsoft-defender-antivirus-updates-over-metered-connections.html" TargetMode="External"/><Relationship Id="rId72" Type="http://schemas.openxmlformats.org/officeDocument/2006/relationships/hyperlink" Target="https://www.tenforums.com/tutorials/5918-how-turn-off-microsoft-defender-antivirus-windows-10-a.html" TargetMode="External"/><Relationship Id="rId75" Type="http://schemas.openxmlformats.org/officeDocument/2006/relationships/hyperlink" Target="https://www.tenforums.com/tutorials/42603-how-create-microsoft-defender-offline-scan-shortcut-windows-10-a.html" TargetMode="External"/><Relationship Id="rId74" Type="http://schemas.openxmlformats.org/officeDocument/2006/relationships/hyperlink" Target="https://www.tenforums.com/tutorials/42305-how-run-microsoft-defender-offline-scan-windows-10-a.html" TargetMode="External"/><Relationship Id="rId77" Type="http://schemas.openxmlformats.org/officeDocument/2006/relationships/hyperlink" Target="https://www.tenforums.com/tutorials/5520-turn-off-smartscreen-microsoft-edge-windows-10-a.html" TargetMode="External"/><Relationship Id="rId260" Type="http://schemas.openxmlformats.org/officeDocument/2006/relationships/hyperlink" Target="https://www.tenforums.com/tutorials/156484-how-clear-recent-documents-history-wordpad-app-windows-10-a.html" TargetMode="External"/><Relationship Id="rId76" Type="http://schemas.openxmlformats.org/officeDocument/2006/relationships/hyperlink" Target="https://www.tenforums.com/tutorials/5593-turn-off-smartscreen-apps-files-web-windows-10-a.html" TargetMode="External"/><Relationship Id="rId79" Type="http://schemas.openxmlformats.org/officeDocument/2006/relationships/hyperlink" Target="https://www.tenforums.com/tutorials/161657-how-enable-disable-add-profile-microsoft-edge-chromium.html" TargetMode="External"/><Relationship Id="rId78" Type="http://schemas.openxmlformats.org/officeDocument/2006/relationships/hyperlink" Target="https://www.tenforums.com/tutorials/81139-turn-off-smartscreen-microsoft-store-apps-windows-10-a.html" TargetMode="External"/><Relationship Id="rId71" Type="http://schemas.openxmlformats.org/officeDocument/2006/relationships/hyperlink" Target="https://www.tenforums.com/tutorials/123792-turn-off-tamper-protection-microsoft-defender-antivirus.html" TargetMode="External"/><Relationship Id="rId70" Type="http://schemas.openxmlformats.org/officeDocument/2006/relationships/hyperlink" Target="https://www.tenforums.com/tutorials/142743-specify-microsoft-defender-antivirus-scheduled-scan-type-windows-10-a.html" TargetMode="External"/><Relationship Id="rId139" Type="http://schemas.openxmlformats.org/officeDocument/2006/relationships/hyperlink" Target="https://www.tenforums.com/tutorials/161680-enable-disable-tab-hover-card-images-microsoft-edge-chromium.html" TargetMode="External"/><Relationship Id="rId138" Type="http://schemas.openxmlformats.org/officeDocument/2006/relationships/hyperlink" Target="https://www.tenforums.com/tutorials/162256-how-enable-disable-surf-game-microsoft-edge-chromium.html" TargetMode="External"/><Relationship Id="rId259" Type="http://schemas.openxmlformats.org/officeDocument/2006/relationships/hyperlink" Target="https://www.tenforums.com/tutorials/157692-install-uninstall-connect-wireless-display-feature-windows-10-a.html" TargetMode="External"/><Relationship Id="rId137" Type="http://schemas.openxmlformats.org/officeDocument/2006/relationships/hyperlink" Target="https://www.tenforums.com/tutorials/159560-enable-disable-check-spelling-when-entering-text-microsoft-edge.html" TargetMode="External"/><Relationship Id="rId258" Type="http://schemas.openxmlformats.org/officeDocument/2006/relationships/hyperlink" Target="https://www.tenforums.com/tutorials/53814-connect-wireless-display-miracast-windows-10-a.html" TargetMode="External"/><Relationship Id="rId132" Type="http://schemas.openxmlformats.org/officeDocument/2006/relationships/hyperlink" Target="https://www.tenforums.com/tutorials/162032-how-enable-disable-force-sign-microsoft-edge-chromium.html" TargetMode="External"/><Relationship Id="rId253" Type="http://schemas.openxmlformats.org/officeDocument/2006/relationships/hyperlink" Target="https://www.tenforums.com/tutorials/5016-change-lock-screen-background-windows-10-a.html" TargetMode="External"/><Relationship Id="rId131" Type="http://schemas.openxmlformats.org/officeDocument/2006/relationships/hyperlink" Target="https://www.tenforums.com/tutorials/143917-how-sign-sign-out-profile-microsoft-edge-chromium.html" TargetMode="External"/><Relationship Id="rId252" Type="http://schemas.openxmlformats.org/officeDocument/2006/relationships/hyperlink" Target="https://www.tenforums.com/tutorials/104025-turn-off-core-isolation-memory-integrity-windows-10-a.html" TargetMode="External"/><Relationship Id="rId130" Type="http://schemas.openxmlformats.org/officeDocument/2006/relationships/hyperlink" Target="https://www.tenforums.com/tutorials/159694-how-search-bing-sidebar-microsoft-edge-chromium.html" TargetMode="External"/><Relationship Id="rId251" Type="http://schemas.openxmlformats.org/officeDocument/2006/relationships/hyperlink" Target="https://www.tenforums.com/tutorials/91909-add-windows-security-control-panel-windows-10-a.html" TargetMode="External"/><Relationship Id="rId250" Type="http://schemas.openxmlformats.org/officeDocument/2006/relationships/hyperlink" Target="https://www.tenforums.com/tutorials/159841-how-enable-disable-video-input-windows-sandbox-windows-10-a.html" TargetMode="External"/><Relationship Id="rId136" Type="http://schemas.openxmlformats.org/officeDocument/2006/relationships/hyperlink" Target="https://www.tenforums.com/tutorials/159556-turn-off-check-spelling-languages-microsoft-edge-chromium.html" TargetMode="External"/><Relationship Id="rId257" Type="http://schemas.openxmlformats.org/officeDocument/2006/relationships/hyperlink" Target="https://www.tenforums.com/tutorials/127060-enable-disable-windows-recovery-environment-windows-10-a.html" TargetMode="External"/><Relationship Id="rId135" Type="http://schemas.openxmlformats.org/officeDocument/2006/relationships/hyperlink" Target="https://www.tenforums.com/tutorials/159611-how-add-remove-words-spellcheck-dictionary-microsoft-edge.html" TargetMode="External"/><Relationship Id="rId256" Type="http://schemas.openxmlformats.org/officeDocument/2006/relationships/hyperlink" Target="https://www.tenforums.com/tutorials/159624-how-specify-target-feature-update-version-windows-10-a.html" TargetMode="External"/><Relationship Id="rId134" Type="http://schemas.openxmlformats.org/officeDocument/2006/relationships/hyperlink" Target="https://www.tenforums.com/tutorials/5520-turn-off-smartscreen-microsoft-edge-windows-10-a.html" TargetMode="External"/><Relationship Id="rId255" Type="http://schemas.openxmlformats.org/officeDocument/2006/relationships/hyperlink" Target="https://www.tenforums.com/tutorials/164301-how-update-wsl-wsl-2-windows-10-a.html" TargetMode="External"/><Relationship Id="rId133" Type="http://schemas.openxmlformats.org/officeDocument/2006/relationships/hyperlink" Target="https://www.tenforums.com/tutorials/165231-how-enable-disable-sleeping-tabs-microsoft-edge-chromium.html" TargetMode="External"/><Relationship Id="rId254" Type="http://schemas.openxmlformats.org/officeDocument/2006/relationships/hyperlink" Target="https://www.tenforums.com/tutorials/164318-how-set-linux-distribution-version-wsl-1-wsl-2-windows-10-a.html" TargetMode="External"/><Relationship Id="rId62" Type="http://schemas.openxmlformats.org/officeDocument/2006/relationships/hyperlink" Target="https://www.tenforums.com/tutorials/161274-enable-microsoft-defender-antivirus-updates-over-metered-connections.html" TargetMode="External"/><Relationship Id="rId61" Type="http://schemas.openxmlformats.org/officeDocument/2006/relationships/hyperlink" Target="https://www.tenforums.com/tutorials/31116-turn-off-lock-screen-notifications-windows-10-a.html" TargetMode="External"/><Relationship Id="rId64" Type="http://schemas.openxmlformats.org/officeDocument/2006/relationships/hyperlink" Target="https://www.tenforums.com/tutorials/6120-add-windows-defender-antivirus-context-menu-windows-10-a.html" TargetMode="External"/><Relationship Id="rId63" Type="http://schemas.openxmlformats.org/officeDocument/2006/relationships/hyperlink" Target="https://www.tenforums.com/tutorials/5426-add-remove-trusted-devices-microsoft-account.html" TargetMode="External"/><Relationship Id="rId66" Type="http://schemas.openxmlformats.org/officeDocument/2006/relationships/hyperlink" Target="https://www.tenforums.com/tutorials/123840-view-protection-history-windows-defender-antivirus-windows-10-a.html" TargetMode="External"/><Relationship Id="rId172" Type="http://schemas.openxmlformats.org/officeDocument/2006/relationships/hyperlink" Target="https://www.tenforums.com/tutorials/164857-how-fix-unable-add-use-pin-sign-option-windows-10-a.html" TargetMode="External"/><Relationship Id="rId65" Type="http://schemas.openxmlformats.org/officeDocument/2006/relationships/hyperlink" Target="https://www.tenforums.com/tutorials/32236-enable-disable-microsoft-defender-pua-protection-windows-10-a.html" TargetMode="External"/><Relationship Id="rId171" Type="http://schemas.openxmlformats.org/officeDocument/2006/relationships/hyperlink" Target="https://www.tenforums.com/tutorials/160065-enable-disable-indexing-network-locations-windows-10-photos-app.html" TargetMode="External"/><Relationship Id="rId68" Type="http://schemas.openxmlformats.org/officeDocument/2006/relationships/hyperlink" Target="https://www.tenforums.com/tutorials/18145-add-remove-scan-microsoft-defender-context-menu-windows-10-a.html" TargetMode="External"/><Relationship Id="rId170" Type="http://schemas.openxmlformats.org/officeDocument/2006/relationships/hyperlink" Target="https://www.tenforums.com/tutorials/156361-how-clear-recent-pictures-paint-mspaint-app-windows-10-a.html" TargetMode="External"/><Relationship Id="rId67" Type="http://schemas.openxmlformats.org/officeDocument/2006/relationships/hyperlink" Target="https://www.tenforums.com/tutorials/3569-turn-off-real-time-protection-microsoft-defender-antivirus.html" TargetMode="External"/><Relationship Id="rId60" Type="http://schemas.openxmlformats.org/officeDocument/2006/relationships/hyperlink" Target="https://www.tenforums.com/tutorials/5016-lock-screen-background-change-windows-10-a.html" TargetMode="External"/><Relationship Id="rId165" Type="http://schemas.openxmlformats.org/officeDocument/2006/relationships/hyperlink" Target="https://www.tenforums.com/tutorials/110724-backup-restore-news-app-settings-windows-10-a.html" TargetMode="External"/><Relationship Id="rId69" Type="http://schemas.openxmlformats.org/officeDocument/2006/relationships/hyperlink" Target="https://www.tenforums.com/tutorials/99576-how-schedule-scan-microsoft-defender-antivirus-windows-10-a.html" TargetMode="External"/><Relationship Id="rId164" Type="http://schemas.openxmlformats.org/officeDocument/2006/relationships/hyperlink" Target="https://www.tenforums.com/tutorials/157437-how-add-create-elevated-shortcut-new-context-menu-windows-10-a.html" TargetMode="External"/><Relationship Id="rId163" Type="http://schemas.openxmlformats.org/officeDocument/2006/relationships/hyperlink" Target="https://www.tenforums.com/tutorials/55961-how-add-remove-network-location-windows-10-a.html" TargetMode="External"/><Relationship Id="rId162" Type="http://schemas.openxmlformats.org/officeDocument/2006/relationships/hyperlink" Target="https://www.tenforums.com/tutorials/54708-map-network-drive-windows-10-a.html" TargetMode="External"/><Relationship Id="rId169" Type="http://schemas.openxmlformats.org/officeDocument/2006/relationships/hyperlink" Target="https://www.tenforums.com/tutorials/156270-view-restore-delete-previous-versions-files-onedrive.html" TargetMode="External"/><Relationship Id="rId168" Type="http://schemas.openxmlformats.org/officeDocument/2006/relationships/hyperlink" Target="https://www.tenforums.com/tutorials/165223-what-do-onedrive-icons-mean-windows-10-file-explorer.html" TargetMode="External"/><Relationship Id="rId167" Type="http://schemas.openxmlformats.org/officeDocument/2006/relationships/hyperlink" Target="https://www.tenforums.com/tutorials/163092-add-remove-offline-files-tab-network-properties-windows-10-a.html" TargetMode="External"/><Relationship Id="rId166" Type="http://schemas.openxmlformats.org/officeDocument/2006/relationships/hyperlink" Target="https://www.tenforums.com/tutorials/163151-how-add-remove-always-available-offline-context-menu-windows.html" TargetMode="External"/><Relationship Id="rId51" Type="http://schemas.openxmlformats.org/officeDocument/2006/relationships/hyperlink" Target="https://www.tenforums.com/tutorials/50865-how-change-windows-insider-program-channel-windows-10-a.html" TargetMode="External"/><Relationship Id="rId50" Type="http://schemas.openxmlformats.org/officeDocument/2006/relationships/hyperlink" Target="https://www.tenforums.com/tutorials/12316-how-start-stop-getting-insider-preview-builds-windows-10-pc.html" TargetMode="External"/><Relationship Id="rId53" Type="http://schemas.openxmlformats.org/officeDocument/2006/relationships/hyperlink" Target="https://www.tenforums.com/tutorials/157018-how-leave-windows-insider-program-unregister-account.html" TargetMode="External"/><Relationship Id="rId52" Type="http://schemas.openxmlformats.org/officeDocument/2006/relationships/hyperlink" Target="https://www.tenforums.com/tutorials/157028-how-join-windows-insider-program-register-account.html" TargetMode="External"/><Relationship Id="rId55" Type="http://schemas.openxmlformats.org/officeDocument/2006/relationships/hyperlink" Target="https://www.tenforums.com/tutorials/29588-see-full-details-about-windows-10-iso-file.html" TargetMode="External"/><Relationship Id="rId161" Type="http://schemas.openxmlformats.org/officeDocument/2006/relationships/hyperlink" Target="https://www.tenforums.com/tutorials/61391-mount-unmount-vhd-vhdx-file-windows-10-a.html" TargetMode="External"/><Relationship Id="rId54" Type="http://schemas.openxmlformats.org/officeDocument/2006/relationships/hyperlink" Target="https://www.tenforums.com/tutorials/163941-turn-off-let-internet-explorer-open-sites-microsoft-edge.html" TargetMode="External"/><Relationship Id="rId160" Type="http://schemas.openxmlformats.org/officeDocument/2006/relationships/hyperlink" Target="https://www.tenforums.com/tutorials/158668-how-mount-unmount-drive-volume-windows.html" TargetMode="External"/><Relationship Id="rId57" Type="http://schemas.openxmlformats.org/officeDocument/2006/relationships/hyperlink" Target="https://www.tenforums.com/tutorials/137645-turn-off-get-even-more-out-windows-suggestions-windows-10-a.html" TargetMode="External"/><Relationship Id="rId56" Type="http://schemas.openxmlformats.org/officeDocument/2006/relationships/hyperlink" Target="https://www.tenforums.com/tutorials/163377-adjust-left-right-audio-balance-sound-devices-windows-10-a.html" TargetMode="External"/><Relationship Id="rId159" Type="http://schemas.openxmlformats.org/officeDocument/2006/relationships/hyperlink" Target="https://www.tenforums.com/tutorials/59107-check-miracast-support-windows-10-pc.html" TargetMode="External"/><Relationship Id="rId59" Type="http://schemas.openxmlformats.org/officeDocument/2006/relationships/hyperlink" Target="https://www.tenforums.com/tutorials/163078-how-add-remove-location-tab-folder-properties-windows-10-a.html" TargetMode="External"/><Relationship Id="rId154" Type="http://schemas.openxmlformats.org/officeDocument/2006/relationships/hyperlink" Target="https://www.tenforums.com/tutorials/163509-turn-off-weather-card-microsoft-news-app-windows-10-a.html" TargetMode="External"/><Relationship Id="rId58" Type="http://schemas.openxmlformats.org/officeDocument/2006/relationships/hyperlink" Target="https://www.tenforums.com/tutorials/164318-how-set-linux-distribution-version-wsl-1-wsl-2-windows-10-a.html" TargetMode="External"/><Relationship Id="rId153" Type="http://schemas.openxmlformats.org/officeDocument/2006/relationships/hyperlink" Target="https://www.tenforums.com/tutorials/163548-switch-mini-player-mode-microsoft-news-video-hub-windows-10-a.html" TargetMode="External"/><Relationship Id="rId152" Type="http://schemas.openxmlformats.org/officeDocument/2006/relationships/hyperlink" Target="https://www.tenforums.com/tutorials/110724-backup-restore-news-app-settings-windows-10-a.html" TargetMode="External"/><Relationship Id="rId151" Type="http://schemas.openxmlformats.org/officeDocument/2006/relationships/hyperlink" Target="https://www.tenforums.com/tutorials/163504-turn-off-notifications-microsoft-news-app-windows-10-a.html" TargetMode="External"/><Relationship Id="rId158" Type="http://schemas.openxmlformats.org/officeDocument/2006/relationships/hyperlink" Target="https://www.tenforums.com/tutorials/157692-install-uninstall-connect-wireless-display-feature-windows-10-a.html" TargetMode="External"/><Relationship Id="rId157" Type="http://schemas.openxmlformats.org/officeDocument/2006/relationships/hyperlink" Target="https://www.tenforums.com/tutorials/53814-connect-wireless-display-miracast-windows-10-a.html" TargetMode="External"/><Relationship Id="rId156" Type="http://schemas.openxmlformats.org/officeDocument/2006/relationships/hyperlink" Target="https://www.tenforums.com/tutorials/159889-how-use-microsoft-support-recovery-assistant-sara-windows.html" TargetMode="External"/><Relationship Id="rId155" Type="http://schemas.openxmlformats.org/officeDocument/2006/relationships/hyperlink" Target="https://www.tenforums.com/tutorials/163505-how-pin-microsoft-news-topics-start-live-tiles-windows-10-a.html" TargetMode="External"/><Relationship Id="rId107" Type="http://schemas.openxmlformats.org/officeDocument/2006/relationships/hyperlink" Target="https://www.tenforums.com/tutorials/160149-enable-disable-preload-new-tab-page-microsoft-edge-chromium.html" TargetMode="External"/><Relationship Id="rId228" Type="http://schemas.openxmlformats.org/officeDocument/2006/relationships/hyperlink" Target="https://www.tenforums.com/tutorials/123840-view-protection-history-windows-defender-antivirus-windows-10-a.html" TargetMode="External"/><Relationship Id="rId106" Type="http://schemas.openxmlformats.org/officeDocument/2006/relationships/hyperlink" Target="https://www.tenforums.com/tutorials/5520-turn-off-smartscreen-microsoft-edge-windows-10-a.html" TargetMode="External"/><Relationship Id="rId227" Type="http://schemas.openxmlformats.org/officeDocument/2006/relationships/hyperlink" Target="https://www.tenforums.com/tutorials/32236-enable-disable-microsoft-defender-pua-protection-windows-10-a.html" TargetMode="External"/><Relationship Id="rId105" Type="http://schemas.openxmlformats.org/officeDocument/2006/relationships/hyperlink" Target="https://www.tenforums.com/tutorials/159100-how-enable-disable-media-autoplay-microsoft-edge-chromium.html" TargetMode="External"/><Relationship Id="rId226" Type="http://schemas.openxmlformats.org/officeDocument/2006/relationships/hyperlink" Target="https://www.tenforums.com/tutorials/6120-add-windows-defender-antivirus-context-menu-windows-10-a.html" TargetMode="External"/><Relationship Id="rId104" Type="http://schemas.openxmlformats.org/officeDocument/2006/relationships/hyperlink" Target="https://www.tenforums.com/tutorials/159294-how-add-remove-languages-microsoft-edge-chromium.html" TargetMode="External"/><Relationship Id="rId225" Type="http://schemas.openxmlformats.org/officeDocument/2006/relationships/hyperlink" Target="https://www.tenforums.com/tutorials/100916-set-data-limit-cellular-wi-fi-ethernet-networks-windows-10-a.html" TargetMode="External"/><Relationship Id="rId109" Type="http://schemas.openxmlformats.org/officeDocument/2006/relationships/hyperlink" Target="https://www.tenforums.com/tutorials/163495-how-turn-off-show-new-tab-tips-microsoft-edge-chromium.html" TargetMode="External"/><Relationship Id="rId108" Type="http://schemas.openxmlformats.org/officeDocument/2006/relationships/hyperlink" Target="https://www.tenforums.com/tutorials/161079-add-remove-quick-links-new-tab-page-microsoft-edge-chromium.html" TargetMode="External"/><Relationship Id="rId229" Type="http://schemas.openxmlformats.org/officeDocument/2006/relationships/hyperlink" Target="https://www.tenforums.com/tutorials/3569-turn-off-real-time-protection-microsoft-defender-antivirus.html" TargetMode="External"/><Relationship Id="rId220" Type="http://schemas.openxmlformats.org/officeDocument/2006/relationships/hyperlink" Target="https://www.tenforums.com/tutorials/100262-enable-detailed-status-messages-shut-down-sign-out-sign.html" TargetMode="External"/><Relationship Id="rId103" Type="http://schemas.openxmlformats.org/officeDocument/2006/relationships/hyperlink" Target="https://www.tenforums.com/tutorials/159443-how-change-language-microsoft-edge-chromium.html" TargetMode="External"/><Relationship Id="rId224" Type="http://schemas.openxmlformats.org/officeDocument/2006/relationships/hyperlink" Target="https://www.tenforums.com/tutorials/25016-turn-off-search-online-include-web-results-windows-10-a.html" TargetMode="External"/><Relationship Id="rId102" Type="http://schemas.openxmlformats.org/officeDocument/2006/relationships/hyperlink" Target="https://www.tenforums.com/tutorials/163941-turn-off-let-internet-explorer-open-sites-microsoft-edge.html" TargetMode="External"/><Relationship Id="rId223" Type="http://schemas.openxmlformats.org/officeDocument/2006/relationships/hyperlink" Target="https://www.tenforums.com/tutorials/157760-change-default-voice-activation-app-headset-button-windows-10-a.html" TargetMode="External"/><Relationship Id="rId101" Type="http://schemas.openxmlformats.org/officeDocument/2006/relationships/hyperlink" Target="https://www.tenforums.com/tutorials/160784-enable-disable-reload-internet-explorer-mode-microsoft-edge.html" TargetMode="External"/><Relationship Id="rId222" Type="http://schemas.openxmlformats.org/officeDocument/2006/relationships/hyperlink" Target="https://www.tenforums.com/tutorials/159382-create-one-click-toolbar-switch-virtual-desktops-windows-10-a.html" TargetMode="External"/><Relationship Id="rId100" Type="http://schemas.openxmlformats.org/officeDocument/2006/relationships/hyperlink" Target="https://www.tenforums.com/tutorials/161522-how-install-site-app-microsoft-edge-windows-10-a.html" TargetMode="External"/><Relationship Id="rId221" Type="http://schemas.openxmlformats.org/officeDocument/2006/relationships/hyperlink" Target="https://www.tenforums.com/tutorials/156864-how-run-vesa-certified-displayhdr-tests-display-windows-10-a.html" TargetMode="External"/><Relationship Id="rId217" Type="http://schemas.openxmlformats.org/officeDocument/2006/relationships/hyperlink" Target="https://www.tenforums.com/tutorials/156602-how-enable-disable-driver-signature-enforcement-windows-10-a.html" TargetMode="External"/><Relationship Id="rId216" Type="http://schemas.openxmlformats.org/officeDocument/2006/relationships/hyperlink" Target="https://www.tenforums.com/tutorials/158176-how-make-teamviewer-more-secure.html" TargetMode="External"/><Relationship Id="rId215" Type="http://schemas.openxmlformats.org/officeDocument/2006/relationships/hyperlink" Target="https://www.tenforums.com/tutorials/157992-how-install-use-teamviewer.html" TargetMode="External"/><Relationship Id="rId214" Type="http://schemas.openxmlformats.org/officeDocument/2006/relationships/hyperlink" Target="https://www.tenforums.com/tutorials/156811-how-download-recovery-image-surface-device.html" TargetMode="External"/><Relationship Id="rId219" Type="http://schemas.openxmlformats.org/officeDocument/2006/relationships/hyperlink" Target="https://www.tenforums.com/tutorials/29588-see-full-details-about-windows-10-iso-file.html" TargetMode="External"/><Relationship Id="rId218" Type="http://schemas.openxmlformats.org/officeDocument/2006/relationships/hyperlink" Target="https://www.tenforums.com/tutorials/163012-remove-general-tools-hardware-tabs-drive-properties-windows-10-a.html" TargetMode="External"/><Relationship Id="rId213" Type="http://schemas.openxmlformats.org/officeDocument/2006/relationships/hyperlink" Target="https://www.tenforums.com/tutorials/163377-adjust-left-right-audio-balance-sound-devices-windows-10-a.html" TargetMode="External"/><Relationship Id="rId212" Type="http://schemas.openxmlformats.org/officeDocument/2006/relationships/hyperlink" Target="https://www.tenforums.com/tutorials/5520-turn-off-smartscreen-microsoft-edge-windows-10-a.html" TargetMode="External"/><Relationship Id="rId211" Type="http://schemas.openxmlformats.org/officeDocument/2006/relationships/hyperlink" Target="https://www.tenforums.com/tutorials/5593-windows-smartscreen-settings-change-windows-10-a.html" TargetMode="External"/><Relationship Id="rId210" Type="http://schemas.openxmlformats.org/officeDocument/2006/relationships/hyperlink" Target="https://www.tenforums.com/tutorials/163843-how-check-drive-health-smart-status-windows-10-a.html" TargetMode="External"/><Relationship Id="rId129" Type="http://schemas.openxmlformats.org/officeDocument/2006/relationships/hyperlink" Target="https://www.tenforums.com/tutorials/162270-how-create-shortcut-open-microsoft-edge-chromium.html" TargetMode="External"/><Relationship Id="rId128" Type="http://schemas.openxmlformats.org/officeDocument/2006/relationships/hyperlink" Target="https://www.tenforums.com/tutorials/159378-enable-disable-search-suggestions-microsoft-edge-address-bar.html" TargetMode="External"/><Relationship Id="rId249" Type="http://schemas.openxmlformats.org/officeDocument/2006/relationships/hyperlink" Target="https://www.tenforums.com/tutorials/159840-enable-disable-vgpu-sharing-windows-sandbox-windows-10-a.html" TargetMode="External"/><Relationship Id="rId127" Type="http://schemas.openxmlformats.org/officeDocument/2006/relationships/hyperlink" Target="https://www.tenforums.com/tutorials/160605-how-view-saved-passwords-sites-microsoft-edge-chromium.html" TargetMode="External"/><Relationship Id="rId248" Type="http://schemas.openxmlformats.org/officeDocument/2006/relationships/hyperlink" Target="https://www.tenforums.com/tutorials/159835-enable-disable-printer-sharing-windows-sandbox-windows-10-a.html" TargetMode="External"/><Relationship Id="rId126" Type="http://schemas.openxmlformats.org/officeDocument/2006/relationships/hyperlink" Target="https://www.tenforums.com/tutorials/160415-how-export-saved-passwords-sites-microsoft-edge-chromium.html" TargetMode="External"/><Relationship Id="rId247" Type="http://schemas.openxmlformats.org/officeDocument/2006/relationships/hyperlink" Target="https://www.tenforums.com/tutorials/159828-how-enable-disable-networking-windows-sandbox-windows-10-a.html" TargetMode="External"/><Relationship Id="rId121" Type="http://schemas.openxmlformats.org/officeDocument/2006/relationships/hyperlink" Target="https://www.tenforums.com/tutorials/160784-enable-disable-reload-internet-explorer-mode-microsoft-edge.html" TargetMode="External"/><Relationship Id="rId242" Type="http://schemas.openxmlformats.org/officeDocument/2006/relationships/hyperlink" Target="https://www.tenforums.com/tutorials/157028-how-join-windows-insider-program-register-account.html" TargetMode="External"/><Relationship Id="rId120" Type="http://schemas.openxmlformats.org/officeDocument/2006/relationships/hyperlink" Target="https://www.tenforums.com/tutorials/161192-turn-off-quiet-notification-requests-microsoft-edge-chromium.html" TargetMode="External"/><Relationship Id="rId241" Type="http://schemas.openxmlformats.org/officeDocument/2006/relationships/hyperlink" Target="https://www.tenforums.com/tutorials/50865-how-change-windows-insider-program-channel-windows-10-a.html" TargetMode="External"/><Relationship Id="rId240" Type="http://schemas.openxmlformats.org/officeDocument/2006/relationships/hyperlink" Target="https://www.tenforums.com/tutorials/12316-how-start-stop-getting-insider-preview-builds-windows-10-pc.html" TargetMode="External"/><Relationship Id="rId125" Type="http://schemas.openxmlformats.org/officeDocument/2006/relationships/hyperlink" Target="https://www.tenforums.com/tutorials/160403-how-delete-saved-passwords-sites-microsoft-edge-chromium.html" TargetMode="External"/><Relationship Id="rId246" Type="http://schemas.openxmlformats.org/officeDocument/2006/relationships/hyperlink" Target="https://www.tenforums.com/tutorials/159821-enable-disable-clipboard-sharing-windows-sandbox-windows-10-a.html" TargetMode="External"/><Relationship Id="rId124" Type="http://schemas.openxmlformats.org/officeDocument/2006/relationships/hyperlink" Target="https://www.tenforums.com/tutorials/160895-how-enable-disable-save-fill-payment-info-microsoft-edge.html" TargetMode="External"/><Relationship Id="rId245" Type="http://schemas.openxmlformats.org/officeDocument/2006/relationships/hyperlink" Target="https://www.tenforums.com/tutorials/159825-how-enable-disable-audio-input-windows-sandbox-windows-10-a.html" TargetMode="External"/><Relationship Id="rId123" Type="http://schemas.openxmlformats.org/officeDocument/2006/relationships/hyperlink" Target="https://www.tenforums.com/tutorials/160845-enable-disable-save-fill-addresses-microsoft-edge-chromium.html" TargetMode="External"/><Relationship Id="rId244" Type="http://schemas.openxmlformats.org/officeDocument/2006/relationships/hyperlink" Target="https://www.tenforums.com/tutorials/127060-enable-disable-windows-recovery-environment-windows-10-a.html" TargetMode="External"/><Relationship Id="rId122" Type="http://schemas.openxmlformats.org/officeDocument/2006/relationships/hyperlink" Target="https://www.tenforums.com/tutorials/159010-how-completely-reset-microsoft-edge-chromium-default-windows.html" TargetMode="External"/><Relationship Id="rId243" Type="http://schemas.openxmlformats.org/officeDocument/2006/relationships/hyperlink" Target="https://www.tenforums.com/tutorials/157018-how-leave-windows-insider-program-unregister-account.html" TargetMode="External"/><Relationship Id="rId95" Type="http://schemas.openxmlformats.org/officeDocument/2006/relationships/hyperlink" Target="https://www.tenforums.com/tutorials/161903-how-browse-guest-mode-microsoft-edge-chromium.html" TargetMode="External"/><Relationship Id="rId94" Type="http://schemas.openxmlformats.org/officeDocument/2006/relationships/hyperlink" Target="https://www.tenforums.com/tutorials/165150-enable-disable-global-media-controls-toolbar-microsoft-edge.html" TargetMode="External"/><Relationship Id="rId97" Type="http://schemas.openxmlformats.org/officeDocument/2006/relationships/hyperlink" Target="https://www.tenforums.com/tutorials/162111-how-create-guest-mode-shortcut-microsoft-edge-chromium.html" TargetMode="External"/><Relationship Id="rId96" Type="http://schemas.openxmlformats.org/officeDocument/2006/relationships/hyperlink" Target="https://www.tenforums.com/tutorials/161966-how-enable-disable-guest-mode-microsoft-edge-chromium.html" TargetMode="External"/><Relationship Id="rId99" Type="http://schemas.openxmlformats.org/officeDocument/2006/relationships/hyperlink" Target="https://www.tenforums.com/tutorials/161967-enable-disable-force-inprivate-mode-microsoft-edge-chromium.html" TargetMode="External"/><Relationship Id="rId98" Type="http://schemas.openxmlformats.org/officeDocument/2006/relationships/hyperlink" Target="https://www.tenforums.com/tutorials/165149-how-enable-disable-hardware-media-key-handling-microsoft-edge.html" TargetMode="External"/><Relationship Id="rId91" Type="http://schemas.openxmlformats.org/officeDocument/2006/relationships/hyperlink" Target="https://www.tenforums.com/tutorials/164477-change-default-behavior-copy-paste-urls-microsoft-edge.html" TargetMode="External"/><Relationship Id="rId90" Type="http://schemas.openxmlformats.org/officeDocument/2006/relationships/hyperlink" Target="https://www.tenforums.com/tutorials/162463-how-delete-cookies-microsoft-edge-chromium.html" TargetMode="External"/><Relationship Id="rId93" Type="http://schemas.openxmlformats.org/officeDocument/2006/relationships/hyperlink" Target="https://www.tenforums.com/tutorials/162163-how-enable-disable-full-screen-mode-microsoft-edge-chromium.html" TargetMode="External"/><Relationship Id="rId92" Type="http://schemas.openxmlformats.org/officeDocument/2006/relationships/hyperlink" Target="https://www.tenforums.com/tutorials/162594-how-enable-disable-developer-tools-microsoft-edge-chromium.html" TargetMode="External"/><Relationship Id="rId118" Type="http://schemas.openxmlformats.org/officeDocument/2006/relationships/hyperlink" Target="https://www.tenforums.com/tutorials/162531-how-create-qr-code-image-microsoft-edge-chromium.html" TargetMode="External"/><Relationship Id="rId239" Type="http://schemas.openxmlformats.org/officeDocument/2006/relationships/hyperlink" Target="https://www.tenforums.com/tutorials/159492-how-recover-deleted-files-windows-file-recovery-windows-10-a.html" TargetMode="External"/><Relationship Id="rId117" Type="http://schemas.openxmlformats.org/officeDocument/2006/relationships/hyperlink" Target="https://www.tenforums.com/tutorials/161799-how-switch-between-profiles-microsoft-edge-chromium.html" TargetMode="External"/><Relationship Id="rId238" Type="http://schemas.openxmlformats.org/officeDocument/2006/relationships/hyperlink" Target="https://www.tenforums.com/tutorials/81139-turn-off-smartscreen-microsoft-store-apps-windows-10-a.html" TargetMode="External"/><Relationship Id="rId116" Type="http://schemas.openxmlformats.org/officeDocument/2006/relationships/hyperlink" Target="https://www.tenforums.com/tutorials/161657-how-enable-disable-add-profile-microsoft-edge-chromium.html" TargetMode="External"/><Relationship Id="rId237" Type="http://schemas.openxmlformats.org/officeDocument/2006/relationships/hyperlink" Target="https://www.tenforums.com/tutorials/5520-turn-off-smartscreen-microsoft-edge-windows-10-a.html" TargetMode="External"/><Relationship Id="rId115" Type="http://schemas.openxmlformats.org/officeDocument/2006/relationships/hyperlink" Target="https://www.tenforums.com/tutorials/162657-how-enable-disable-printing-microsoft-edge-chromium.html" TargetMode="External"/><Relationship Id="rId236" Type="http://schemas.openxmlformats.org/officeDocument/2006/relationships/hyperlink" Target="https://www.tenforums.com/tutorials/5593-turn-off-smartscreen-apps-files-web-windows-10-a.html" TargetMode="External"/><Relationship Id="rId119" Type="http://schemas.openxmlformats.org/officeDocument/2006/relationships/hyperlink" Target="https://www.tenforums.com/tutorials/161079-add-remove-quick-links-new-tab-page-microsoft-edge-chromium.html" TargetMode="External"/><Relationship Id="rId110" Type="http://schemas.openxmlformats.org/officeDocument/2006/relationships/hyperlink" Target="https://www.tenforums.com/tutorials/160365-enable-disable-offer-save-passwords-microsoft-edge-chromium.html" TargetMode="External"/><Relationship Id="rId231" Type="http://schemas.openxmlformats.org/officeDocument/2006/relationships/hyperlink" Target="https://www.tenforums.com/tutorials/99576-how-schedule-scan-microsoft-defender-antivirus-windows-10-a.html" TargetMode="External"/><Relationship Id="rId230" Type="http://schemas.openxmlformats.org/officeDocument/2006/relationships/hyperlink" Target="https://www.tenforums.com/tutorials/18145-add-remove-scan-microsoft-defender-context-menu-windows-10-a.html" TargetMode="External"/><Relationship Id="rId114" Type="http://schemas.openxmlformats.org/officeDocument/2006/relationships/hyperlink" Target="https://www.tenforums.com/tutorials/161455-how-pin-sites-taskbar-microsoft-edge-chromium.html" TargetMode="External"/><Relationship Id="rId235" Type="http://schemas.openxmlformats.org/officeDocument/2006/relationships/hyperlink" Target="https://www.tenforums.com/tutorials/42603-how-create-microsoft-defender-offline-scan-shortcut-windows-10-a.html" TargetMode="External"/><Relationship Id="rId113" Type="http://schemas.openxmlformats.org/officeDocument/2006/relationships/hyperlink" Target="https://www.tenforums.com/tutorials/160365-enable-disable-offer-save-passwords-microsoft-edge-chromium.html" TargetMode="External"/><Relationship Id="rId234" Type="http://schemas.openxmlformats.org/officeDocument/2006/relationships/hyperlink" Target="https://www.tenforums.com/tutorials/42305-how-run-microsoft-defender-offline-scan-windows-10-a.html" TargetMode="External"/><Relationship Id="rId112" Type="http://schemas.openxmlformats.org/officeDocument/2006/relationships/hyperlink" Target="https://www.tenforums.com/tutorials/159438-how-enable-disable-password-monitor-microsoft-edge-chromium.html" TargetMode="External"/><Relationship Id="rId233" Type="http://schemas.openxmlformats.org/officeDocument/2006/relationships/hyperlink" Target="https://www.tenforums.com/tutorials/5918-how-turn-off-microsoft-defender-antivirus-windows-10-a.html" TargetMode="External"/><Relationship Id="rId111" Type="http://schemas.openxmlformats.org/officeDocument/2006/relationships/hyperlink" Target="https://www.tenforums.com/tutorials/159502-turn-off-offer-translate-pages-microsoft-edge-chromium.html" TargetMode="External"/><Relationship Id="rId232" Type="http://schemas.openxmlformats.org/officeDocument/2006/relationships/hyperlink" Target="https://www.tenforums.com/tutorials/142743-specify-microsoft-defender-antivirus-scheduled-scan-type-windows-10-a.html" TargetMode="External"/><Relationship Id="rId206" Type="http://schemas.openxmlformats.org/officeDocument/2006/relationships/hyperlink" Target="https://www.tenforums.com/tutorials/133365-how-turn-off-device-search-history-windows-10-a.html" TargetMode="External"/><Relationship Id="rId205" Type="http://schemas.openxmlformats.org/officeDocument/2006/relationships/hyperlink" Target="https://www.tenforums.com/tutorials/133367-how-clear-your-device-search-history-windows-10-a.html" TargetMode="External"/><Relationship Id="rId204" Type="http://schemas.openxmlformats.org/officeDocument/2006/relationships/hyperlink" Target="https://www.tenforums.com/tutorials/163992-change-restore-default-location-screenshots-folder-windows-10-a.html" TargetMode="External"/><Relationship Id="rId203" Type="http://schemas.openxmlformats.org/officeDocument/2006/relationships/hyperlink" Target="https://www.tenforums.com/tutorials/18145-scan-windows-defender-context-menu-add-windows-10-a.html" TargetMode="External"/><Relationship Id="rId209" Type="http://schemas.openxmlformats.org/officeDocument/2006/relationships/hyperlink" Target="https://www.tenforums.com/tutorials/158493-how-change-computer-sleep-after-time-windows-10-a.html" TargetMode="External"/><Relationship Id="rId208" Type="http://schemas.openxmlformats.org/officeDocument/2006/relationships/hyperlink" Target="https://www.tenforums.com/tutorials/158033-change-time-require-sign-after-display-turns-off-windows-10-a.html" TargetMode="External"/><Relationship Id="rId207" Type="http://schemas.openxmlformats.org/officeDocument/2006/relationships/hyperlink" Target="https://www.tenforums.com/tutorials/164806-automatically-shut-down-computer-scheduled-time-windows-10-a.html" TargetMode="External"/><Relationship Id="rId202" Type="http://schemas.openxmlformats.org/officeDocument/2006/relationships/hyperlink" Target="https://www.tenforums.com/tutorials/164000-change-restore-default-location-saved-pictures-windows-10-a.html" TargetMode="External"/><Relationship Id="rId201" Type="http://schemas.openxmlformats.org/officeDocument/2006/relationships/hyperlink" Target="https://www.tenforums.com/tutorials/159841-how-enable-disable-video-input-windows-sandbox-windows-10-a.html" TargetMode="External"/><Relationship Id="rId200" Type="http://schemas.openxmlformats.org/officeDocument/2006/relationships/hyperlink" Target="https://www.tenforums.com/tutorials/159840-enable-disable-vgpu-sharing-windows-sandbox-windows-10-a.html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18.29"/>
    <col customWidth="1" min="2" max="2" width="113.43"/>
    <col customWidth="1" hidden="1" min="3" max="3" width="3.86"/>
    <col customWidth="1" hidden="1" min="4" max="12" width="0.14"/>
    <col customWidth="1" hidden="1" min="13" max="22" width="8.71"/>
  </cols>
  <sheetData>
    <row r="1" ht="27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7.0" customHeight="1">
      <c r="A2" s="4" t="s">
        <v>2</v>
      </c>
      <c r="B2" s="5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27.0" customHeight="1">
      <c r="A3" s="6" t="s">
        <v>4</v>
      </c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ht="27.0" customHeight="1">
      <c r="A4" s="8" t="str">
        <f>HYPERLINK("https://www.tenforums.com/tutorials/3380-change-accent-color-windows-10-a.html","Accent Color - Change in Windows 10")</f>
        <v>Accent Color - Change in Windows 10</v>
      </c>
      <c r="B4" s="9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ht="27.0" customHeight="1">
      <c r="A5" s="8" t="str">
        <f>HYPERLINK("https://www.tenforums.com/tutorials/95462-clear-recent-colors-history-windows-10-a.html","Accent Colors History - Clear in Windows 10")</f>
        <v>Accent Colors History - Clear in Windows 10</v>
      </c>
      <c r="B5" s="9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ht="27.0" customHeight="1">
      <c r="A6" s="8" t="str">
        <f>HYPERLINK("https://www.tenforums.com/tutorials/97413-turn-off-underline-access-key-shortcuts-menus-windows-10-a.html","Access Key Shortcuts in Menus - Turn On or Off Underline in Windows 10")</f>
        <v>Access Key Shortcuts in Menus - Turn On or Off Underline in Windows 10</v>
      </c>
      <c r="B6" s="9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ht="27.0" customHeight="1">
      <c r="A7" s="8" t="str">
        <f>HYPERLINK("https://www.tenforums.com/tutorials/98959-change-accessibility-tool-launch-windows-8-10-a.html","Accessibility Tool to Launch - Change in Windows 8 and 10")</f>
        <v>Accessibility Tool to Launch - Change in Windows 8 and 10</v>
      </c>
      <c r="B7" s="9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ht="27.0" customHeight="1">
      <c r="A8" s="8" t="str">
        <f>HYPERLINK("https://www.tenforums.com/tutorials/5440-add-local-account-microsoft-account-windows-10-a.html","Account - Add in Windows 10")</f>
        <v>Account - Add in Windows 10</v>
      </c>
      <c r="B8" s="9" t="s">
        <v>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ht="27.0" customHeight="1">
      <c r="A9" s="8" t="str">
        <f>HYPERLINK("https://www.tenforums.com/tutorials/3539-sign-user-account-automatically-windows-10-startup.html","Account - Automatically Sign in to at Windows 10 Startup")</f>
        <v>Account - Automatically Sign in to at Windows 10 Startup</v>
      </c>
      <c r="B9" s="10" t="s">
        <v>10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ht="27.0" customHeight="1">
      <c r="A10" s="8" t="str">
        <f>HYPERLINK("https://www.tenforums.com/tutorials/5464-delete-user-account-windows-10-a.html","Account - Delete in Windows 10")</f>
        <v>Account - Delete in Windows 10</v>
      </c>
      <c r="B10" s="9" t="s">
        <v>11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ht="27.0" customHeight="1">
      <c r="A11" s="8" t="str">
        <f>HYPERLINK("https://www.tenforums.com/tutorials/3443-view-user-account-details-windows-10-a.html","Account Details - View in Windows 10")</f>
        <v>Account Details - View in Windows 10</v>
      </c>
      <c r="B11" s="9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ht="27.0" customHeight="1">
      <c r="A12" s="8" t="str">
        <f>HYPERLINK("https://www.tenforums.com/tutorials/51276-enable-disable-account-windows-10-a.html","Account - Enable or Disable in Windows 10")</f>
        <v>Account - Enable or Disable in Windows 10</v>
      </c>
      <c r="B12" s="9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ht="27.0" customHeight="1">
      <c r="A13" s="8" t="str">
        <f>HYPERLINK("https://www.tenforums.com/tutorials/9097-add-remove-fingerprint-account-windows-10-a.html","Account Fingerprint - Add or Remove in Windows 10")</f>
        <v>Account Fingerprint - Add or Remove in Windows 10</v>
      </c>
      <c r="B13" s="9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ht="27.0" customHeight="1">
      <c r="A14" s="8" t="str">
        <f>HYPERLINK("https://www.tenforums.com/tutorials/2411-user-first-sign-animation-turn-off-window-10-a.html","Account First Sign-in Animation - Turn On or Off in Windows 10")</f>
        <v>Account First Sign-in Animation - Turn On or Off in Windows 10</v>
      </c>
      <c r="B14" s="10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ht="27.0" customHeight="1">
      <c r="A15" s="8" t="str">
        <f>HYPERLINK("https://www.tenforums.com/tutorials/102723-allow-deny-os-apps-access-account-info-windows-10-a.html","Account Info - Allow or Deny OS and Apps Access in Windows 10")</f>
        <v>Account Info - Allow or Deny OS and Apps Access in Windows 10</v>
      </c>
      <c r="B15" s="9" t="s">
        <v>16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ht="27.0" customHeight="1">
      <c r="A16" s="8" t="str">
        <f>HYPERLINK("https://www.tenforums.com/tutorials/87615-change-account-lockout-duration-local-accounts-windows-10-a.html","Account Lockout Duration - Change for Local Accounts in Windows 10")</f>
        <v>Account Lockout Duration - Change for Local Accounts in Windows 10</v>
      </c>
      <c r="B16" s="9" t="s">
        <v>17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ht="27.0" customHeight="1">
      <c r="A17" s="8" t="str">
        <f>HYPERLINK("https://www.tenforums.com/tutorials/87620-change-reset-account-lockout-counter-local-accounts-windows-10-a.html","Account Lockout Reset Counter After - Change for Local Accounts in Windows 10")</f>
        <v>Account Lockout Reset Counter After - Change for Local Accounts in Windows 10</v>
      </c>
      <c r="B17" s="9" t="s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ht="27.0" customHeight="1">
      <c r="A18" s="8" t="str">
        <f>HYPERLINK("https://www.tenforums.com/tutorials/87609-change-account-lockout-threshold-local-accounts-windows-10-a.html","Account Lockout Threshold - Change for Local Accounts in Windows 10")</f>
        <v>Account Lockout Threshold - Change for Local Accounts in Windows 10</v>
      </c>
      <c r="B18" s="9" t="s">
        <v>19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ht="27.0" customHeight="1">
      <c r="A19" s="8" t="str">
        <f>HYPERLINK("https://www.tenforums.com/tutorials/89021-change-user-name-account-windows-10-a.html","Account Name - Change in Windows 10")</f>
        <v>Account Name - Change in Windows 10</v>
      </c>
      <c r="B19" s="9" t="s">
        <v>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ht="27.0" customHeight="1">
      <c r="A20" s="8" t="str">
        <f>HYPERLINK("https://www.tenforums.com/tutorials/26633-add-password-local-account-windows-10-a.html","Account Password - Add to Local Account in Windows 10")</f>
        <v>Account Password - Add to Local Account in Windows 10</v>
      </c>
      <c r="B20" s="9" t="s">
        <v>21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ht="27.0" customHeight="1">
      <c r="A21" s="8" t="str">
        <f>HYPERLINK("https://www.tenforums.com/tutorials/87274-allow-prevent-user-change-password-windows-10-a.html","Account Password - Allow or Prevent Change by User in Windows 10")</f>
        <v>Account Password - Allow or Prevent Change by User in Windows 10</v>
      </c>
      <c r="B21" s="9" t="s">
        <v>22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ht="27.0" customHeight="1">
      <c r="A22" s="8" t="str">
        <f>HYPERLINK("https://www.tenforums.com/tutorials/5239-password-user-account-change-reset-windows-10-a.html","Account Password - Change in Windows 10")</f>
        <v>Account Password - Change in Windows 10</v>
      </c>
      <c r="B22" s="9" t="s">
        <v>23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ht="27.0" customHeight="1">
      <c r="A23" s="8" t="str">
        <f>HYPERLINK("https://www.tenforums.com/tutorials/14776-password-user-account-remove-windows-10-a.html","Account Password - Remove in Windows 10")</f>
        <v>Account Password - Remove in Windows 10</v>
      </c>
      <c r="B23" s="9" t="s">
        <v>24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ht="27.0" customHeight="1">
      <c r="A24" s="8" t="str">
        <f>HYPERLINK("https://www.tenforums.com/tutorials/14699-reset-password-user-account-windows-10-a.html","Account Password - Reset in Windows 10")</f>
        <v>Account Password - Reset in Windows 10</v>
      </c>
      <c r="B24" s="9" t="s">
        <v>25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ht="27.0" customHeight="1">
      <c r="A25" s="8" t="str">
        <f>HYPERLINK("https://www.tenforums.com/tutorials/90191-apply-default-account-picture-all-users-windows-10-a.html","Account Picture - Apply Default Account Picture to All Users in Windows 10")</f>
        <v>Account Picture - Apply Default Account Picture to All Users in Windows 10</v>
      </c>
      <c r="B25" s="9" t="s">
        <v>26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ht="27.0" customHeight="1">
      <c r="A26" s="8" t="str">
        <f>HYPERLINK("https://www.tenforums.com/tutorials/90186-change-default-account-picture-windows-10-a.html","Account Picture - Change Default Account Picture in Windows 10")</f>
        <v>Account Picture - Change Default Account Picture in Windows 10</v>
      </c>
      <c r="B26" s="9" t="s">
        <v>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ht="27.0" customHeight="1">
      <c r="A27" s="8" t="str">
        <f>HYPERLINK("https://www.tenforums.com/tutorials/6795-change-account-picture-windows-10-a.html","Account Picture - Change in Windows 10")</f>
        <v>Account Picture - Change in Windows 10</v>
      </c>
      <c r="B27" s="9" t="s">
        <v>28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ht="27.0" customHeight="1">
      <c r="A28" s="8" t="str">
        <f>HYPERLINK("https://www.tenforums.com/tutorials/17659-delete-account-picture-history-windows-10-a.html","Account Picture History - Delete in Windows 10")</f>
        <v>Account Picture History - Delete in Windows 10</v>
      </c>
      <c r="B28" s="9" t="s">
        <v>29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ht="27.0" customHeight="1">
      <c r="A29" s="8" t="str">
        <f>HYPERLINK("https://www.tenforums.com/tutorials/61721-add-remove-lock-account-picture-menu-windows-10-a.html","Account Picture Menu - Add or Remove Lock in Windows 10 ")</f>
        <v>Account Picture Menu - Add or Remove Lock in Windows 10 </v>
      </c>
      <c r="B29" s="9" t="s">
        <v>30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ht="27.0" customHeight="1">
      <c r="A30" s="8" t="str">
        <f>HYPERLINK("https://www.tenforums.com/tutorials/61861-add-picture-password-your-account-windows-10-a.html","Account Picture Password - Add in Windows 10 ")</f>
        <v>Account Picture Password - Add in Windows 10 </v>
      </c>
      <c r="B30" s="9" t="s">
        <v>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ht="27.0" customHeight="1">
      <c r="A31" s="8" t="str">
        <f>HYPERLINK("https://www.tenforums.com/tutorials/61891-change-picture-password-your-account-windows-10-a.html","Account Picture Password - Change in Windows 10 ")</f>
        <v>Account Picture Password - Change in Windows 10 </v>
      </c>
      <c r="B31" s="9" t="s">
        <v>32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ht="27.0" customHeight="1">
      <c r="A32" s="8" t="str">
        <f>HYPERLINK("https://www.tenforums.com/tutorials/61874-remove-picture-password-your-account-windows-10-a.html","Account Picture Password - Remove in Windows 10 ")</f>
        <v>Account Picture Password - Remove in Windows 10 </v>
      </c>
      <c r="B32" s="9" t="s">
        <v>33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ht="27.0" customHeight="1">
      <c r="A33" s="8" t="str">
        <f>HYPERLINK("https://www.tenforums.com/tutorials/61870-picture-password-replay-windows-10-a.html","Account Picture Password - Replay in Windows 10 ")</f>
        <v>Account Picture Password - Replay in Windows 10 </v>
      </c>
      <c r="B33" s="9" t="s">
        <v>34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ht="27.0" customHeight="1">
      <c r="A34" s="8" t="str">
        <f>HYPERLINK("https://www.tenforums.com/tutorials/4485-account-picture-settings-shortcut-create-windows-10-a.html","Account Picture Settings Shortcut - Create in Windows 10")</f>
        <v>Account Picture Settings Shortcut - Create in Windows 10</v>
      </c>
      <c r="B34" s="9" t="s">
        <v>35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ht="27.0" customHeight="1">
      <c r="A35" s="8" t="str">
        <f>HYPERLINK("https://www.tenforums.com/tutorials/7308-pin-add-your-account-windows-10-a.html","Account PIN - Add in Windows 10")</f>
        <v>Account PIN - Add in Windows 10</v>
      </c>
      <c r="B35" s="9" t="s">
        <v>36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ht="27.0" customHeight="1">
      <c r="A36" s="11" t="s">
        <v>37</v>
      </c>
      <c r="B36" s="10" t="s">
        <v>38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ht="27.0" customHeight="1">
      <c r="A37" s="8" t="str">
        <f>HYPERLINK("https://www.tenforums.com/tutorials/7310-pin-change-your-account-windows-10-a.html","Account PIN - Change in Windows 10")</f>
        <v>Account PIN - Change in Windows 10</v>
      </c>
      <c r="B37" s="9" t="s">
        <v>39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ht="27.0" customHeight="1">
      <c r="A38" s="8" t="str">
        <f>HYPERLINK("https://www.tenforums.com/tutorials/6518-pin-remove-your-account-windows-10-a.html","Account PIN - Remove in Windows 10")</f>
        <v>Account PIN - Remove in Windows 10</v>
      </c>
      <c r="B38" s="9" t="s">
        <v>40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ht="27.0" customHeight="1">
      <c r="A39" s="8" t="str">
        <f>HYPERLINK("https://www.tenforums.com/tutorials/99183-enable-disable-pin-reset-sign-windows-10-a.html","Account PIN Reset at Sign-in - Enable or Disable in Windows 10")</f>
        <v>Account PIN Reset at Sign-in - Enable or Disable in Windows 10</v>
      </c>
      <c r="B39" s="9" t="s">
        <v>41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ht="27.0" customHeight="1">
      <c r="A40" s="8" t="str">
        <f>HYPERLINK("https://www.tenforums.com/tutorials/7312-pin-reset-your-account-windows-10-a.html","Account PIN - Reset in Windows 10")</f>
        <v>Account PIN - Reset in Windows 10</v>
      </c>
      <c r="B40" s="9" t="s">
        <v>42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ht="27.0" customHeight="1">
      <c r="A41" s="8" t="str">
        <f>HYPERLINK("https://www.tenforums.com/tutorials/89060-change-name-user-profile-folder-windows-10-a.html","Account Profile Folder - Change Name in Windows 10")</f>
        <v>Account Profile Folder - Change Name in Windows 10</v>
      </c>
      <c r="B41" s="9" t="s">
        <v>43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ht="27.0" customHeight="1">
      <c r="A42" s="8" t="str">
        <f>HYPERLINK("https://www.tenforums.com/tutorials/84467-find-security-identifier-sid-user-windows.html","Account SID - Find in Windows")</f>
        <v>Account SID - Find in Windows</v>
      </c>
      <c r="B42" s="10" t="s">
        <v>44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ht="27.0" customHeight="1">
      <c r="A43" s="8" t="str">
        <f>HYPERLINK("https://www.tenforums.com/tutorials/6917-account-type-change-windows-10-a.html","Account Type - Change in Windows 10")</f>
        <v>Account Type - Change in Windows 10</v>
      </c>
      <c r="B43" s="9" t="s">
        <v>45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ht="27.0" customHeight="1">
      <c r="A44" s="12" t="str">
        <f>HYPERLINK("https://www.tenforums.com/tutorials/21680-determine-account-type-windows-10-a.html","Account Type - Determine in Windows 10")</f>
        <v>Account Type - Determine in Windows 10</v>
      </c>
      <c r="B44" s="9" t="s">
        <v>46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ht="27.0" customHeight="1">
      <c r="A45" s="8" t="str">
        <f>HYPERLINK("https://www.tenforums.com/tutorials/5387-local-account-microsoft-account-how-tell-windows-10-a.html","Account Type - See if Local or Microsoft Account in Windows 10")</f>
        <v>Account Type - See if Local or Microsoft Account in Windows 10</v>
      </c>
      <c r="B45" s="9" t="s">
        <v>47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ht="27.0" customHeight="1">
      <c r="A46" s="8" t="str">
        <f>HYPERLINK("https://www.tenforums.com/tutorials/87665-unlock-local-account-windows-10-a.html","Account - Unlock in Windows 10")</f>
        <v>Account - Unlock in Windows 10</v>
      </c>
      <c r="B46" s="9" t="s">
        <v>48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ht="27.0" customHeight="1">
      <c r="A47" s="8" t="str">
        <f>HYPERLINK("https://www.tenforums.com/tutorials/59403-accounts-settings-context-menu-add-windows-10-a.html","Accounts Settings context menu - Add in Windows 10")</f>
        <v>Accounts Settings context menu - Add in Windows 10</v>
      </c>
      <c r="B47" s="9" t="s">
        <v>49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ht="27.0" customHeight="1">
      <c r="A48" s="11" t="str">
        <f>HYPERLINK("https://www.tenforums.com/tutorials/139527-add-remove-accounts-used-other-apps-windows-10-a.html","Accounts used by other apps - Add and Remove in Windows 10")</f>
        <v>Accounts used by other apps - Add and Remove in Windows 10</v>
      </c>
      <c r="B48" s="10" t="s">
        <v>50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ht="27.0" customHeight="1">
      <c r="A49" s="8" t="str">
        <f>HYPERLINK("https://www.tenforums.com/tutorials/68297-action-center-always-open-turn-off-windows-10-a.html","Action Center Always Open - Turn On or Off in Windows 10 ")</f>
        <v>Action Center Always Open - Turn On or Off in Windows 10 </v>
      </c>
      <c r="B49" s="9" t="s">
        <v>51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ht="27.0" customHeight="1">
      <c r="A50" s="8" t="str">
        <f>HYPERLINK("https://www.tenforums.com/tutorials/47439-action-center-app-notifications-priority-change-windows-10-mobile.html","Action Center App Notifications Priority - Change in Windows 10 Mobile")</f>
        <v>Action Center App Notifications Priority - Change in Windows 10 Mobile</v>
      </c>
      <c r="B50" s="9" t="s">
        <v>52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ht="27.0" customHeight="1">
      <c r="A51" s="11" t="str">
        <f>HYPERLINK("https://www.tenforums.com/tutorials/147054-how-add-remove-brightness-slider-action-center-windows-10-a.html","Action Center Brightness Slider - Add or Remove in Windows 10")</f>
        <v>Action Center Brightness Slider - Add or Remove in Windows 10</v>
      </c>
      <c r="B51" s="1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ht="27.0" customHeight="1">
      <c r="A52" s="8" t="str">
        <f>HYPERLINK("https://www.tenforums.com/tutorials/46427-action-center-change-number-notifications-visible-per-app.html","Action Center - Change Number of Notifications are Visible per App ")</f>
        <v>Action Center - Change Number of Notifications are Visible per App </v>
      </c>
      <c r="B52" s="9" t="s">
        <v>54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ht="27.0" customHeight="1">
      <c r="A53" s="8" t="str">
        <f>HYPERLINK("https://www.tenforums.com/tutorials/3380-color-appearance-change-windows-10-a.html","Action Center Color - Change in Windows 10")</f>
        <v>Action Center Color - Change in Windows 10</v>
      </c>
      <c r="B53" s="9" t="s">
        <v>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ht="27.0" customHeight="1">
      <c r="A54" s="8" t="str">
        <f>HYPERLINK("https://www.tenforums.com/tutorials/6004-action-center-enable-disable-windows-10-a.html","Action Center - Enable or Disable in Windows 10")</f>
        <v>Action Center - Enable or Disable in Windows 10</v>
      </c>
      <c r="B54" s="9" t="s">
        <v>55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ht="27.0" customHeight="1">
      <c r="A55" s="8" t="str">
        <f>HYPERLINK("https://www.tenforums.com/tutorials/61006-action-center-notifications-turn-off-windows-10-a.html","Action Center Notifications - Turn On or Off in Windows 10 ")</f>
        <v>Action Center Notifications - Turn On or Off in Windows 10 </v>
      </c>
      <c r="B55" s="9" t="s">
        <v>56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ht="27.0" customHeight="1">
      <c r="A56" s="8" t="str">
        <f>HYPERLINK("https://www.tenforums.com/tutorials/47489-action-center-notifications-visible-change-windows-10-mobile.html","Action Center Notifications Visible - Change in Windows 10 Mobile")</f>
        <v>Action Center Notifications Visible - Change in Windows 10 Mobile</v>
      </c>
      <c r="B56" s="9" t="s">
        <v>57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ht="27.0" customHeight="1">
      <c r="A57" s="8" t="str">
        <f>HYPERLINK("https://www.tenforums.com/tutorials/46424-app-notifications-priority-action-center-change-windows-10-a.html","Action Center Priority of App Notifications - Change in Windows 10 ")</f>
        <v>Action Center Priority of App Notifications - Change in Windows 10 </v>
      </c>
      <c r="B57" s="9" t="s">
        <v>58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ht="27.0" customHeight="1">
      <c r="A58" s="8" t="str">
        <f>HYPERLINK("https://www.tenforums.com/tutorials/3956-action-center-quick-actions-add-remove-windows-10-a.html","Action Center Quick Actions - Add or Remove in Windows 10")</f>
        <v>Action Center Quick Actions - Add or Remove in Windows 10</v>
      </c>
      <c r="B58" s="9" t="s">
        <v>59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ht="27.0" customHeight="1">
      <c r="A59" s="8" t="str">
        <f>HYPERLINK("https://www.tenforums.com/tutorials/47403-action-center-quick-actions-add-remove-windows-10-mobile.html","Action Center Quick Actions - Add or Remove in Windows 10 Mobile ")</f>
        <v>Action Center Quick Actions - Add or Remove in Windows 10 Mobile </v>
      </c>
      <c r="B59" s="9" t="s">
        <v>60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ht="27.0" customHeight="1">
      <c r="A60" s="8" t="str">
        <f>HYPERLINK("https://www.tenforums.com/tutorials/45158-action-center-quick-actions-backup-restore-windows-10-a.html","Action Center Quick Actions - Backup and Restore in Windows 10 ")</f>
        <v>Action Center Quick Actions - Backup and Restore in Windows 10 </v>
      </c>
      <c r="B60" s="9" t="s">
        <v>61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ht="27.0" customHeight="1">
      <c r="A61" s="8" t="str">
        <f>HYPERLINK("https://www.tenforums.com/tutorials/45074-action-center-quick-actions-change-number-show-windows-10-a.html","Action Center Quick Actions - Change Number to Show in Windows 10")</f>
        <v>Action Center Quick Actions - Change Number to Show in Windows 10</v>
      </c>
      <c r="B61" s="9" t="s">
        <v>62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ht="27.0" customHeight="1">
      <c r="A62" s="8" t="str">
        <f>HYPERLINK("https://www.tenforums.com/tutorials/48122-action-center-quick-actions-rearrange-windows-10-a.html","Action Center Quick Actions - Rearrange in Windows 10")</f>
        <v>Action Center Quick Actions - Rearrange in Windows 10</v>
      </c>
      <c r="B62" s="9" t="s">
        <v>63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ht="27.0" customHeight="1">
      <c r="A63" s="8" t="str">
        <f>HYPERLINK("https://www.tenforums.com/tutorials/47416-action-center-quick-actions-rearrange-windows-10-mobile.html","Action Center Quick Actions - Rearrange in Windows 10 Mobile ")</f>
        <v>Action Center Quick Actions - Rearrange in Windows 10 Mobile </v>
      </c>
      <c r="B63" s="9" t="s">
        <v>64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ht="27.0" customHeight="1">
      <c r="A64" s="8" t="str">
        <f>HYPERLINK("https://www.tenforums.com/tutorials/45143-action-center-quick-actions-reset-default-windows-10-a.html","Action Center Quick Actions - Reset to Default in Windows 10")</f>
        <v>Action Center Quick Actions - Reset to Default in Windows 10</v>
      </c>
      <c r="B64" s="9" t="s">
        <v>65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ht="27.0" customHeight="1">
      <c r="A65" s="8" t="str">
        <f>HYPERLINK("https://www.tenforums.com/tutorials/51138-action-center-show-hide-app-icons-windows-10-a.html","Action Center - Show or Hide App Icons in Windows 10 ")</f>
        <v>Action Center - Show or Hide App Icons in Windows 10 </v>
      </c>
      <c r="B65" s="9" t="s">
        <v>66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ht="27.0" customHeight="1">
      <c r="A66" s="8" t="str">
        <f>HYPERLINK("https://www.tenforums.com/tutorials/51086-action-center-show-hide-number-new-notifications-windows-10-a.html","Action Center - Show or Hide Number of New Notifications in Windows 10 ")</f>
        <v>Action Center - Show or Hide Number of New Notifications in Windows 10 </v>
      </c>
      <c r="B66" s="9" t="s">
        <v>67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ht="27.0" customHeight="1">
      <c r="A67" s="8" t="str">
        <f>HYPERLINK("https://www.tenforums.com/tutorials/5768-start-taskbar-action-center-color-turn-off-windows-10-a.html","Action Center, Start, and Taskbar Color - Turn On/Off in Windows 10")</f>
        <v>Action Center, Start, and Taskbar Color - Turn On/Off in Windows 10</v>
      </c>
      <c r="B67" s="9" t="s">
        <v>68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ht="27.0" customHeight="1">
      <c r="A68" s="8" t="str">
        <f>HYPERLINK("https://www.tenforums.com/tutorials/5556-turn-off-transparency-effects-windows-10-a.html","Action Center Transparency - Turn On or Off in Windows 10")</f>
        <v>Action Center Transparency - Turn On or Off in Windows 10</v>
      </c>
      <c r="B68" s="9" t="s">
        <v>69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ht="27.0" customHeight="1">
      <c r="A69" s="8" t="str">
        <f>HYPERLINK("https://www.tenforums.com/tutorials/2594-action-center-use-windows-10-a.html","Action Center - Use in Windows 10")</f>
        <v>Action Center - Use in Windows 10</v>
      </c>
      <c r="B69" s="9" t="s">
        <v>70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ht="27.0" customHeight="1">
      <c r="A70" s="12" t="str">
        <f>HYPERLINK("https://www.tenforums.com/tutorials/113268-change-time-activate-window-hovering-over-mouse-windows.html","Activate Window by Hovering Over with Mouse - Change Time in Windows")</f>
        <v>Activate Window by Hovering Over with Mouse - Change Time in Windows</v>
      </c>
      <c r="B70" s="9" t="s">
        <v>71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ht="27.0" customHeight="1">
      <c r="A71" s="12" t="str">
        <f>HYPERLINK("https://www.tenforums.com/tutorials/113260-turn-off-activate-window-hovering-over-mouse-windows.html","Activate Window by Hovering Over with Mouse - Turn On or Off in Windows")</f>
        <v>Activate Window by Hovering Over with Mouse - Turn On or Off in Windows</v>
      </c>
      <c r="B71" s="9" t="s">
        <v>72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ht="27.0" customHeight="1">
      <c r="A72" s="8" t="str">
        <f>HYPERLINK("https://www.tenforums.com/tutorials/5705-activate-windows-10-a.html","Activate Windows 10")</f>
        <v>Activate Windows 10</v>
      </c>
      <c r="B72" s="9" t="s">
        <v>73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ht="27.0" customHeight="1">
      <c r="A73" s="8" t="str">
        <f>HYPERLINK("https://www.tenforums.com/tutorials/55398-microsoft-account-link-digital-license-windows-10-pc.html","Activation Digital License - Link to Microsoft Account on Windows 10 PC ")</f>
        <v>Activation Digital License - Link to Microsoft Account on Windows 10 PC </v>
      </c>
      <c r="B73" s="9" t="s">
        <v>74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ht="27.0" customHeight="1">
      <c r="A74" s="8" t="str">
        <f>HYPERLINK("https://www.tenforums.com/tutorials/20779-activation-windows-10-check.html","Activation of Windows 10 - Check")</f>
        <v>Activation of Windows 10 - Check</v>
      </c>
      <c r="B74" s="9" t="s">
        <v>75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ht="27.0" customHeight="1">
      <c r="A75" s="8" t="str">
        <f>HYPERLINK("https://www.tenforums.com/tutorials/55383-activation-troubleshooter-use-windows-10-a.html","Activation Troubleshooter - Use in Windows 10 ")</f>
        <v>Activation Troubleshooter - Use in Windows 10 </v>
      </c>
      <c r="B75" s="9" t="s">
        <v>76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ht="27.0" customHeight="1">
      <c r="A76" s="8" t="str">
        <f>HYPERLINK("https://www.tenforums.com/tutorials/47542-active-hours-updates-change-windows-10-mobile-phone.html","Active Hours for Updates - Change in Windows 10 Mobile Phone")</f>
        <v>Active Hours for Updates - Change in Windows 10 Mobile Phone</v>
      </c>
      <c r="B76" s="9" t="s">
        <v>77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ht="27.0" customHeight="1">
      <c r="A77" s="8" t="str">
        <f>HYPERLINK("https://www.tenforums.com/tutorials/46468-windows-update-active-hours-change-windows-10-a.html","Active Hours for Windows Update - Change in Windows 10 ")</f>
        <v>Active Hours for Windows Update - Change in Windows 10 </v>
      </c>
      <c r="B77" s="9" t="s">
        <v>78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ht="27.0" customHeight="1">
      <c r="A78" s="12" t="str">
        <f>HYPERLINK("https://www.tenforums.com/tutorials/46557-enable-disable-active-hours-windows-update-windows-10-a.html","Active Hours for Windows Update - Enable or Disable in Windows 10 ")</f>
        <v>Active Hours for Windows Update - Enable or Disable in Windows 10 </v>
      </c>
      <c r="B78" s="9" t="s">
        <v>79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ht="27.0" customHeight="1">
      <c r="A79" s="8" t="str">
        <f>HYPERLINK("https://www.tenforums.com/tutorials/112037-specify-max-active-hours-range-auto-restarts-windows-10-a.html","Active Hours Range for Auto-restarts - Specify Max in Windows 10")</f>
        <v>Active Hours Range for Auto-restarts - Specify Max in Windows 10</v>
      </c>
      <c r="B79" s="9" t="s">
        <v>80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ht="27.0" customHeight="1">
      <c r="A80" s="8" t="str">
        <f>HYPERLINK("https://www.tenforums.com/tutorials/121699-turn-off-automatically-adjust-active-hours-windows-10-a.html","Active Hours - Turn On or Off Automatically Adjust in Windows 10")</f>
        <v>Active Hours - Turn On or Off Automatically Adjust in Windows 10</v>
      </c>
      <c r="B80" s="9" t="s">
        <v>81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ht="27.0" customHeight="1">
      <c r="A81" s="8" t="str">
        <f>HYPERLINK("https://www.tenforums.com/tutorials/112737-clear-activities-timeline-windows-10-a.html","Activities - Clear from Timeline in Windows 10")</f>
        <v>Activities - Clear from Timeline in Windows 10</v>
      </c>
      <c r="B81" s="9" t="s">
        <v>82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ht="27.0" customHeight="1">
      <c r="A82" s="8" t="str">
        <f>HYPERLINK("https://www.tenforums.com/tutorials/98194-clear-activity-history-windows-10-a.html","Activity History - Clear in Windows 10")</f>
        <v>Activity History - Clear in Windows 10</v>
      </c>
      <c r="B82" s="9" t="s">
        <v>83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ht="27.0" customHeight="1">
      <c r="A83" s="8" t="str">
        <f>HYPERLINK("https://www.tenforums.com/tutorials/100341-enable-disable-collect-activity-history-windows-10-a.html","Activity History - Enable or Disable Collecting in Windows 10")</f>
        <v>Activity History - Enable or Disable Collecting in Windows 10</v>
      </c>
      <c r="B83" s="9" t="s">
        <v>84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ht="27.0" customHeight="1">
      <c r="A84" s="8" t="str">
        <f>HYPERLINK("https://www.tenforums.com/tutorials/110063-enable-disable-sync-activities-pc-cloud-windows-10-a.html","Activity History - Enable or Disable Sync Activities from PC to Cloud in Windows 10")</f>
        <v>Activity History - Enable or Disable Sync Activities from PC to Cloud in Windows 10</v>
      </c>
      <c r="B84" s="9" t="s">
        <v>85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ht="27.0" customHeight="1">
      <c r="A85" s="8" t="str">
        <f>HYPERLINK("https://www.tenforums.com/tutorials/98192-turn-off-collect-activity-history-windows-10-a.html","Activity History - Turn On or Off Collecting in Windows 10")</f>
        <v>Activity History - Turn On or Off Collecting in Windows 10</v>
      </c>
      <c r="B85" s="9" t="s">
        <v>86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ht="27.0" customHeight="1">
      <c r="A86" s="8" t="str">
        <f>HYPERLINK("https://www.tenforums.com/tutorials/93866-see-os-store-update-bandwidth-usage-windows-10-activity-monitor.html","Activity Monitor - See OS and Store Update Bandwidth Usage in Windows 10")</f>
        <v>Activity Monitor - See OS and Store Update Bandwidth Usage in Windows 10</v>
      </c>
      <c r="B86" s="9" t="s">
        <v>87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ht="27.0" customHeight="1">
      <c r="A87" s="8" t="str">
        <f>HYPERLINK("https://www.tenforums.com/tutorials/70157-adaptive-brightness-enable-disable-windows-10-a.html","Adaptive Brightness - Enable or Disable in Windows 10 ")</f>
        <v>Adaptive Brightness - Enable or Disable in Windows 10 </v>
      </c>
      <c r="B87" s="9" t="s">
        <v>88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ht="27.0" customHeight="1">
      <c r="A88" s="8" t="str">
        <f>HYPERLINK("https://www.tenforums.com/tutorials/83163-remove-add-windows-media-player-list-context-menu-windows-10-a.html","""Add to Windows Media Player list"" Context Menu - Add or Remove in Windows 10")</f>
        <v>"Add to Windows Media Player list" Context Menu - Add or Remove in Windows 10</v>
      </c>
      <c r="B88" s="10" t="s">
        <v>89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ht="27.0" customHeight="1">
      <c r="A89" s="12" t="str">
        <f>HYPERLINK("https://www.tenforums.com/tutorials/27744-add-remove-additional-time-zone-clocks-taskbar-windows-10-a.html","Additional Clocks - Add or Remove for Different Time Zones on Taskbar in Windows 10")</f>
        <v>Additional Clocks - Add or Remove for Different Time Zones on Taskbar in Windows 10</v>
      </c>
      <c r="B89" s="10" t="s">
        <v>90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ht="27.0" customHeight="1">
      <c r="A90" s="8" t="str">
        <f>HYPERLINK("https://www.tenforums.com/tutorials/4751-taskbar-show-windows-open-desktops-windows-10-a.html","Additional Desktops Taskbar - Show Open Windows in Windows 10")</f>
        <v>Additional Desktops Taskbar - Show Open Windows in Windows 10</v>
      </c>
      <c r="B90" s="9" t="s">
        <v>91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ht="27.0" customHeight="1">
      <c r="A91" s="8" t="str">
        <f>HYPERLINK("https://www.tenforums.com/tutorials/34661-administrative-tools-open-windows-10-a.html","Administrative Tools - Open in Windows 10")</f>
        <v>Administrative Tools - Open in Windows 10</v>
      </c>
      <c r="B91" s="9" t="s">
        <v>92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ht="27.0" customHeight="1">
      <c r="A92" s="8" t="str">
        <f>HYPERLINK("https://www.tenforums.com/tutorials/69358-administrative-tools-restore-default-shortcuts-windows-10-a.html","Administrative Tools - Restore Default Shortcuts in Windows 10 ")</f>
        <v>Administrative Tools - Restore Default Shortcuts in Windows 10 </v>
      </c>
      <c r="B92" s="9" t="s">
        <v>93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ht="27.0" customHeight="1">
      <c r="A93" s="8" t="str">
        <f>HYPERLINK("https://www.tenforums.com/tutorials/2969-administrator-account-enable-disable-windows-10-a.html","Administrator account - Enable or Disable in Windows 10")</f>
        <v>Administrator account - Enable or Disable in Windows 10</v>
      </c>
      <c r="B93" s="9" t="s">
        <v>94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ht="27.0" customHeight="1">
      <c r="A94" s="8" t="str">
        <f>HYPERLINK("https://www.tenforums.com/tutorials/112612-enable-disable-uac-prompt-built-administrator-windows.html","Administrator account - Enable or Disable User Account Control (UAC) in Windows")</f>
        <v>Administrator account - Enable or Disable User Account Control (UAC) in Windows</v>
      </c>
      <c r="B94" s="9" t="s">
        <v>95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ht="27.0" customHeight="1">
      <c r="A95" s="8" t="str">
        <f>HYPERLINK("https://www.tenforums.com/tutorials/21680-account-type-determine-windows-10-a.html","Administrator or Standard User - Determine in Windows 10")</f>
        <v>Administrator or Standard User - Determine in Windows 10</v>
      </c>
      <c r="B95" s="9" t="s">
        <v>46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ht="27.0" customHeight="1">
      <c r="A96" s="8" t="str">
        <f>HYPERLINK("https://www.tenforums.com/tutorials/34821-adult-account-add-remove-your-family-windows-10-a.html","Adult Account - Add or Remove from Your Family in Windows 10")</f>
        <v>Adult Account - Add or Remove from Your Family in Windows 10</v>
      </c>
      <c r="B96" s="9" t="s">
        <v>96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ht="27.0" customHeight="1">
      <c r="A97" s="8" t="str">
        <f>HYPERLINK("https://www.tenforums.com/tutorials/22455-f8-advanced-boot-options-enable-disable-windows-10-a.html","Advanced Boot Options (F8) - Enable or Disable in Windows 10")</f>
        <v>Advanced Boot Options (F8) - Enable or Disable in Windows 10</v>
      </c>
      <c r="B97" s="9" t="s">
        <v>97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ht="27.0" customHeight="1">
      <c r="A98" s="8" t="str">
        <f>HYPERLINK("https://www.tenforums.com/tutorials/100785-view-detailed-display-information-windows-10-a.html","Advanced Display Settings - View in Windows 10")</f>
        <v>Advanced Display Settings - View in Windows 10</v>
      </c>
      <c r="B98" s="9" t="s">
        <v>98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ht="27.0" customHeight="1">
      <c r="A99" s="8" t="str">
        <f>HYPERLINK("https://www.tenforums.com/tutorials/22953-advanced-security-add-context-menu-windows-8-10-a.html","Advanced security - Add to Context Menu in Windows 8 and 10")</f>
        <v>Advanced security - Add to Context Menu in Windows 8 and 10</v>
      </c>
      <c r="B99" s="9" t="s">
        <v>99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ht="27.0" customHeight="1">
      <c r="A100" s="8" t="str">
        <f>HYPERLINK("https://www.tenforums.com/tutorials/2294-advanced-startup-options-boot-windows-10-a.html","Advanced Startup Options - Boot to in Windows 10")</f>
        <v>Advanced Startup Options - Boot to in Windows 10</v>
      </c>
      <c r="B100" s="9" t="s">
        <v>100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ht="27.0" customHeight="1">
      <c r="A101" s="11" t="str">
        <f>HYPERLINK("https://www.tenforums.com/tutorials/143140-add-boot-advanced-startup-options-context-menu-windows-10-a.html","Advanced Startup Options context menu - Add in Windows 10")</f>
        <v>Advanced Startup Options context menu - Add in Windows 10</v>
      </c>
      <c r="B101" s="10" t="s">
        <v>101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ht="27.0" customHeight="1">
      <c r="A102" s="8" t="str">
        <f>HYPERLINK("https://www.tenforums.com/tutorials/4157-advanced-startup-options-shortcut-create-windows-10-a.html","Advanced Startup Options Shortcut - Create in Windows 10")</f>
        <v>Advanced Startup Options Shortcut - Create in Windows 10</v>
      </c>
      <c r="B102" s="9" t="s">
        <v>102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ht="27.0" customHeight="1">
      <c r="A103" s="8" t="str">
        <f>HYPERLINK("https://www.tenforums.com/tutorials/43450-advanced-startup-settings-enable-disable-windows-10-a.html","Advanced Startup Settings - Enable or Disable in Windows 10")</f>
        <v>Advanced Startup Settings - Enable or Disable in Windows 10</v>
      </c>
      <c r="B103" s="9" t="s">
        <v>103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ht="27.0" customHeight="1">
      <c r="A104" s="11" t="str">
        <f>HYPERLINK("https://www.tenforums.com/tutorials/147578-add-advanced-user-accounts-control-panel-windows-7-8-10-a.html","Advanced User Accounts - Add to Control Panel in Windows 7, 8, and 10")</f>
        <v>Advanced User Accounts - Add to Control Panel in Windows 7, 8, and 10</v>
      </c>
      <c r="B104" s="10" t="s">
        <v>104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ht="27.0" customHeight="1">
      <c r="A105" s="8" t="str">
        <f>HYPERLINK("https://www.tenforums.com/tutorials/80413-disable-advertising-windows-10-a.html","Advertising - Disable in Windows 10")</f>
        <v>Advertising - Disable in Windows 10</v>
      </c>
      <c r="B105" s="10" t="s">
        <v>105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ht="27.0" customHeight="1">
      <c r="A106" s="8" t="str">
        <f>HYPERLINK("https://www.tenforums.com/tutorials/76453-advertising-id-relevant-ads-enable-disable-windows-10-a.html","Advertising ID for Relevant Ads - Enable or Disable in Windows 10")</f>
        <v>Advertising ID for Relevant Ads - Enable or Disable in Windows 10</v>
      </c>
      <c r="B106" s="10" t="s">
        <v>106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ht="27.0" customHeight="1">
      <c r="A107" s="8" t="str">
        <f>HYPERLINK("https://www.tenforums.com/tutorials/7935-aerolite-theme-install-windows-10-a.html","Aerolite Theme - Install in Windows 10")</f>
        <v>Aerolite Theme - Install in Windows 10</v>
      </c>
      <c r="B107" s="9" t="s">
        <v>107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ht="27.0" customHeight="1">
      <c r="A108" s="8" t="str">
        <f>HYPERLINK("https://www.tenforums.com/tutorials/47266-peek-desktop-turn-off-windows-10-a.html","Aero Peek - Turn On or Off in Windows 10 ")</f>
        <v>Aero Peek - Turn On or Off in Windows 10 </v>
      </c>
      <c r="B108" s="9" t="s">
        <v>108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ht="27.0" customHeight="1">
      <c r="A109" s="8" t="str">
        <f>HYPERLINK("https://www.tenforums.com/tutorials/4417-aero-shake-enable-disable-windows-10-a.html","Aero Shake - Enable or Disable in Windows 10")</f>
        <v>Aero Shake - Enable or Disable in Windows 10</v>
      </c>
      <c r="B109" s="9" t="s">
        <v>109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ht="27.0" customHeight="1">
      <c r="A110" s="8" t="str">
        <f>HYPERLINK("https://www.tenforums.com/tutorials/4343-aero-snap-turn-off-windows-10-a.html","Aero Snap - Turn On or Off in Windows 10")</f>
        <v>Aero Snap - Turn On or Off in Windows 10</v>
      </c>
      <c r="B110" s="9" t="s">
        <v>110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ht="27.0" customHeight="1">
      <c r="A111" s="8" t="str">
        <f>HYPERLINK("https://www.tenforums.com/tutorials/22631-ahci-enable-windows-8-windows-10-after-installation.html","AHCI - Enable in Windows 8 and Windows 10 after Installation")</f>
        <v>AHCI - Enable in Windows 8 and Windows 10 after Installation</v>
      </c>
      <c r="B111" s="9" t="s">
        <v>111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ht="27.0" customHeight="1">
      <c r="A112" s="8" t="str">
        <f>HYPERLINK("https://www.tenforums.com/tutorials/72971-power-options-add-ahci-link-power-management-windows-10-a.html","AHCI Link Power Management - Add to Power Options in Windows 10 ")</f>
        <v>AHCI Link Power Management - Add to Power Options in Windows 10 </v>
      </c>
      <c r="B112" s="9" t="s">
        <v>112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ht="27.0" customHeight="1">
      <c r="A113" s="8" t="str">
        <f>HYPERLINK("https://www.tenforums.com/tutorials/37787-airplane-mode-shortcut-create-windows-10-a.html","Airplane Mode shortcut - Create in Windows 10")</f>
        <v>Airplane Mode shortcut - Create in Windows 10</v>
      </c>
      <c r="B113" s="9" t="s">
        <v>113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ht="27.0" customHeight="1">
      <c r="A114" s="8" t="str">
        <f>HYPERLINK("https://www.tenforums.com/tutorials/15411-airplane-mode-turn-off-windows-10-a.html","Airplane Mode - Turn On or Off in Windows 10")</f>
        <v>Airplane Mode - Turn On or Off in Windows 10</v>
      </c>
      <c r="B114" s="9" t="s">
        <v>114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ht="27.0" customHeight="1">
      <c r="A115" s="8" t="str">
        <f>HYPERLINK("https://www.tenforums.com/tutorials/78081-airplane-mode-turn-off-windows-10-mobile-phone.html","Airplane Mode - Turn On or Off on Windows 10 Mobile Phone")</f>
        <v>Airplane Mode - Turn On or Off on Windows 10 Mobile Phone</v>
      </c>
      <c r="B115" s="10" t="s">
        <v>115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ht="27.0" customHeight="1">
      <c r="A116" s="8" t="str">
        <f>HYPERLINK("https://www.tenforums.com/tutorials/110668-backup-restore-alarms-clock-app-windows-10-a.html","Alarms &amp; Clock app - Backup and Restore in Windows 10")</f>
        <v>Alarms &amp; Clock app - Backup and Restore in Windows 10</v>
      </c>
      <c r="B116" s="9" t="s">
        <v>116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ht="27.0" customHeight="1">
      <c r="A117" s="8" t="str">
        <f>HYPERLINK("https://www.tenforums.com/tutorials/10529-all-apps-start-menu-add-remove-items-windows-10-a.html","All apps in Start menu - Add or Remove Items in Windows 10")</f>
        <v>All apps in Start menu - Add or Remove Items in Windows 10</v>
      </c>
      <c r="B117" s="9" t="s">
        <v>117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ht="27.0" customHeight="1">
      <c r="A118" s="8" t="str">
        <f>HYPERLINK("https://www.tenforums.com/tutorials/71662-internet-explorer-add-remove-site-apps-windows-10-a.html","All Apps in Start menu - Add or Remove Site for Internet Explorer in Windows 10")</f>
        <v>All Apps in Start menu - Add or Remove Site for Internet Explorer in Windows 10</v>
      </c>
      <c r="B118" s="9" t="s">
        <v>118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ht="27.0" customHeight="1">
      <c r="A119" s="8" t="str">
        <f>HYPERLINK("https://www.tenforums.com/tutorials/66248-start-menu-app-list-hide-show-windows-10-a.html","All Apps in Start Menu - Hide or Show in Windows 10 ")</f>
        <v>All Apps in Start Menu - Hide or Show in Windows 10 </v>
      </c>
      <c r="B119" s="9" t="s">
        <v>119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ht="27.0" customHeight="1">
      <c r="A120" s="8" t="str">
        <f>HYPERLINK("https://www.tenforums.com/tutorials/7008-all-apps-start-menu-open-use-windows-10-a.html","All apps in Start menu - Open and Use in Windows 10")</f>
        <v>All apps in Start menu - Open and Use in Windows 10</v>
      </c>
      <c r="B120" s="9" t="s">
        <v>120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ht="27.0" customHeight="1">
      <c r="A121" s="8" t="str">
        <f>HYPERLINK("https://www.tenforums.com/tutorials/110136-rename-items-all-apps-windows-10-start-menu.html","All Apps in Start Menu - Rename Items in Windows 10")</f>
        <v>All Apps in Start Menu - Rename Items in Windows 10</v>
      </c>
      <c r="B121" s="9" t="s">
        <v>121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ht="27.0" customHeight="1">
      <c r="A122" s="8" t="str">
        <f>HYPERLINK("https://www.tenforums.com/tutorials/105049-add-remove-all-apps-list-start-menu-windows-10-a.html","All Apps List - Add or Remove in Start Menu in Windows 10")</f>
        <v>All Apps List - Add or Remove in Start Menu in Windows 10</v>
      </c>
      <c r="B122" s="9" t="s">
        <v>122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ht="27.0" customHeight="1">
      <c r="A123" s="8" t="str">
        <f>HYPERLINK("https://www.tenforums.com/tutorials/6008-alt-key-codes-special-characters-list.html","ALT Key Codes for Special Characters List")</f>
        <v>ALT Key Codes for Special Characters List</v>
      </c>
      <c r="B123" s="9" t="s">
        <v>123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ht="27.0" customHeight="1">
      <c r="A124" s="8" t="str">
        <f>HYPERLINK("https://www.tenforums.com/tutorials/54372-alt-tab-background-windows-hide-show-windows-10-a.html","ALT+TAB Background Windows - Hide or Show in Windows 10 ")</f>
        <v>ALT+TAB Background Windows - Hide or Show in Windows 10 </v>
      </c>
      <c r="B124" s="9" t="s">
        <v>124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ht="27.0" customHeight="1">
      <c r="A125" s="11" t="s">
        <v>125</v>
      </c>
      <c r="B125" s="10" t="s">
        <v>126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ht="27.0" customHeight="1">
      <c r="A126" s="8" t="str">
        <f>HYPERLINK("https://www.tenforums.com/tutorials/54353-alt-tab-desktop-background-dimming-adjust-windows-10-a.html","ALT+TAB Desktop Background Dimming - Adjust in Windows 10 ")</f>
        <v>ALT+TAB Desktop Background Dimming - Adjust in Windows 10 </v>
      </c>
      <c r="B126" s="9" t="s">
        <v>127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ht="27.0" customHeight="1">
      <c r="A127" s="8" t="str">
        <f>HYPERLINK("https://www.tenforums.com/tutorials/54324-alt-tab-grid-background-transparency-adjust-windows-10-a.html","ALT+TAB Grid Background Transparency - Adjust in Windows 10 ")</f>
        <v>ALT+TAB Grid Background Transparency - Adjust in Windows 10 </v>
      </c>
      <c r="B127" s="9" t="s">
        <v>128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ht="27.0" customHeight="1">
      <c r="A128" s="8" t="str">
        <f>HYPERLINK("https://www.tenforums.com/tutorials/99205-set-alt-tab-use-classic-icons-thumbnails-windows.html","ALT+TAB - Set to Use Classic Icons or Thumbnails in Windows")</f>
        <v>ALT+TAB - Set to Use Classic Icons or Thumbnails in Windows</v>
      </c>
      <c r="B128" s="9" t="s">
        <v>129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ht="27.0" customHeight="1">
      <c r="A129" s="8" t="str">
        <f>HYPERLINK("https://www.tenforums.com/tutorials/4764-alt-tab-show-windows-open-desktops-windows-10-a.html","ALT+TAB - Show Windows Open on Desktops in Windows 10")</f>
        <v>ALT+TAB - Show Windows Open on Desktops in Windows 10</v>
      </c>
      <c r="B129" s="9" t="s">
        <v>130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ht="27.0" customHeight="1">
      <c r="A130" s="8" t="str">
        <f>HYPERLINK("https://www.tenforums.com/tutorials/6082-switch-between-open-apps-windows-10-a.html","ALT+TAB Switch Between Open Apps in Windows 10")</f>
        <v>ALT+TAB Switch Between Open Apps in Windows 10</v>
      </c>
      <c r="B130" s="9" t="s">
        <v>131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ht="27.0" customHeight="1">
      <c r="A131" s="8" t="str">
        <f>HYPERLINK("https://www.tenforums.com/tutorials/107462-turn-off-showing-tabs-sets-alt-tab-windows-10-a.html","Alt+Tab - Turn On or Off Showing Tabs for Sets in Windows 10")</f>
        <v>Alt+Tab - Turn On or Off Showing Tabs for Sets in Windows 10</v>
      </c>
      <c r="B131" s="9" t="s">
        <v>132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ht="27.0" customHeight="1">
      <c r="A132" s="11" t="s">
        <v>133</v>
      </c>
      <c r="B132" s="10" t="s">
        <v>134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ht="27.0" customHeight="1">
      <c r="A133" s="11" t="str">
        <f>HYPERLINK("https://www.tenforums.com/tutorials/156072-how-add-remove-open-always-use-app-windows-10-a.html","'Always use this app' in Open With - Add or Remove in Windows 10")</f>
        <v>'Always use this app' in Open With - Add or Remove in Windows 10</v>
      </c>
      <c r="B133" s="10" t="s">
        <v>135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ht="27.0" customHeight="1">
      <c r="A134" s="8" t="str">
        <f>HYPERLINK("https://www.tenforums.com/tutorials/45792-app-default-reset-fix-windows-10-a.html","An app default was reset - Fix in Windows 10 ")</f>
        <v>An app default was reset - Fix in Windows 10 </v>
      </c>
      <c r="B134" s="9" t="s">
        <v>136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ht="27.0" customHeight="1">
      <c r="A135" s="8" t="str">
        <f>HYPERLINK("https://www.tenforums.com/tutorials/119645-link-android-phone-windows-10-pc.html","Android Phone - Link to Windows 10 PC")</f>
        <v>Android Phone - Link to Windows 10 PC</v>
      </c>
      <c r="B135" s="9" t="s">
        <v>137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ht="27.0" customHeight="1">
      <c r="A136" s="8" t="str">
        <f>HYPERLINK("https://www.tenforums.com/tutorials/119785-get-android-phone-notifications-cortana-windows-10-pc.html","Android Phone Notifications - Get from Cortana on Windows 10 PC")</f>
        <v>Android Phone Notifications - Get from Cortana on Windows 10 PC</v>
      </c>
      <c r="B136" s="9" t="s">
        <v>138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ht="27.0" customHeight="1">
      <c r="A137" s="8" t="str">
        <f>HYPERLINK("https://www.tenforums.com/tutorials/119649-unlink-iphone-android-phone-windows-10-pc.html","Android Phone or iPhone - Unlink from Windows 10 PC")</f>
        <v>Android Phone or iPhone - Unlink from Windows 10 PC</v>
      </c>
      <c r="B137" s="9" t="s">
        <v>139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ht="27.0" customHeight="1">
      <c r="A138" s="8" t="str">
        <f>HYPERLINK("https://www.tenforums.com/tutorials/124509-project-android-phone-screen-windows-10-pc.html","Android Phone - Project to Screen on Windows 10 PC")</f>
        <v>Android Phone - Project to Screen on Windows 10 PC</v>
      </c>
      <c r="B138" s="9" t="s">
        <v>140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ht="27.0" customHeight="1">
      <c r="A139" s="8" t="str">
        <f>HYPERLINK("https://www.tenforums.com/tutorials/119908-see-photos-android-phone-your-phone-app-windows-10-pc.html","Android Phone - See Photos in Your Phone app on Windows 10 PC")</f>
        <v>Android Phone - See Photos in Your Phone app on Windows 10 PC</v>
      </c>
      <c r="B139" s="9" t="s">
        <v>141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ht="27.0" customHeight="1">
      <c r="A140" s="8" t="str">
        <f>HYPERLINK("https://www.tenforums.com/tutorials/119892-send-text-messages-android-phone-your-phone-app-windows-10-a.html","Android Phone - Send Text Messages in Your Phone app on Windows 10 PC")</f>
        <v>Android Phone - Send Text Messages in Your Phone app on Windows 10 PC</v>
      </c>
      <c r="B140" s="9" t="s">
        <v>142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ht="27.0" customHeight="1">
      <c r="A141" s="8" t="str">
        <f>HYPERLINK("https://www.tenforums.com/tutorials/119953-send-webpage-microsoft-edge-android-phone-windows-10-pc.html","Android Phone - Send Webpage in Microsoft Edge to Windows 10 PC")</f>
        <v>Android Phone - Send Webpage in Microsoft Edge to Windows 10 PC</v>
      </c>
      <c r="B141" s="9" t="s">
        <v>143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ht="27.0" customHeight="1">
      <c r="A142" s="8" t="str">
        <f>HYPERLINK("https://www.tenforums.com/tutorials/119899-view-text-messages-android-phone-your-phone-app-windows-10-a.html","Android Phone - View Text Messages in Your Phone app on Windows 10 PC")</f>
        <v>Android Phone - View Text Messages in Your Phone app on Windows 10 PC</v>
      </c>
      <c r="B142" s="9" t="s">
        <v>144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ht="27.0" customHeight="1">
      <c r="A143" s="8" t="str">
        <f>HYPERLINK("https://www.tenforums.com/tutorials/126844-enable-disable-animate-controls-elements-inside-windows.html","Animate Controls and Elements Inside Windows - Enable or Disable")</f>
        <v>Animate Controls and Elements Inside Windows - Enable or Disable</v>
      </c>
      <c r="B143" s="9" t="s">
        <v>145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ht="27.0" customHeight="1">
      <c r="A144" s="8" t="str">
        <f>HYPERLINK("https://www.tenforums.com/tutorials/126788-enable-disable-animate-windows-when-minimizing-maximizing.html","Animate Windows when Minimizing and Maximizing - Enable or Disable in Windows")</f>
        <v>Animate Windows when Minimizing and Maximizing - Enable or Disable in Windows</v>
      </c>
      <c r="B144" s="9" t="s">
        <v>146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ht="27.0" customHeight="1">
      <c r="A145" s="8" t="str">
        <f>HYPERLINK("https://www.tenforums.com/tutorials/6377-visual-effects-settings-change-windows-10-a.html","Animations - Turn off all unnecessary animations in Windows 10")</f>
        <v>Animations - Turn off all unnecessary animations in Windows 10</v>
      </c>
      <c r="B145" s="9" t="s">
        <v>147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ht="27.0" customHeight="1">
      <c r="A146" s="8" t="str">
        <f>HYPERLINK("https://www.tenforums.com/tutorials/88607-limit-bandwidth-windows-update-store-app-updates-windows-10-a.html","App and Windows Updates - Limit Bandwidth to Download and Upload in Windows 10")</f>
        <v>App and Windows Updates - Limit Bandwidth to Download and Upload in Windows 10</v>
      </c>
      <c r="B146" s="9" t="s">
        <v>148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ht="27.0" customHeight="1">
      <c r="A147" s="8" t="str">
        <f>HYPERLINK("https://www.tenforums.com/tutorials/78108-app-commands-list-windows-10-a.html","App Commands List for Windows 10")</f>
        <v>App Commands List for Windows 10</v>
      </c>
      <c r="B147" s="10" t="s">
        <v>149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ht="27.0" customHeight="1">
      <c r="A148" s="8" t="str">
        <f>HYPERLINK("https://www.tenforums.com/tutorials/15523-compatibility-mode-settings-apps-change-windows-10-a.html","App Compatibility Mode Settings - Change in Windows 10")</f>
        <v>App Compatibility Mode Settings - Change in Windows 10</v>
      </c>
      <c r="B148" s="9" t="s">
        <v>150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ht="27.0" customHeight="1">
      <c r="A149" s="8" t="str">
        <f>HYPERLINK("https://www.tenforums.com/tutorials/107290-enable-disable-moving-user-app-data-windows-10-a.html","App Data for Users - Enable or Disable Moving in Windows 10")</f>
        <v>App Data for Users - Enable or Disable Moving in Windows 10</v>
      </c>
      <c r="B149" s="9" t="s">
        <v>151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ht="27.0" customHeight="1">
      <c r="A150" s="8" t="str">
        <f>HYPERLINK("https://www.tenforums.com/tutorials/102096-manage-app-execution-aliases-windows-10-a.html","App Execution Aliases - Manage in Windows 10")</f>
        <v>App Execution Aliases - Manage in Windows 10</v>
      </c>
      <c r="B150" s="9" t="s">
        <v>152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ht="27.0" customHeight="1">
      <c r="A151" s="8" t="str">
        <f>HYPERLINK("https://www.tenforums.com/tutorials/48645-taskbar-app-icons-tablet-mode-hide-show-windows-10-a.html","App Icons on Taskbar in Tablet Mode - Hide or Show in Windows 10 ")</f>
        <v>App Icons on Taskbar in Tablet Mode - Hide or Show in Windows 10 </v>
      </c>
      <c r="B151" s="9" t="s">
        <v>153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ht="27.0" customHeight="1">
      <c r="A152" s="8" t="str">
        <f>HYPERLINK("https://www.tenforums.com/tutorials/128523-enable-disable-app-launch-tracking-windows-10-a.html","App Launch Tracking - Enable or Disable in Windows 10")</f>
        <v>App Launch Tracking - Enable or Disable in Windows 10</v>
      </c>
      <c r="B152" s="9" t="s">
        <v>154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ht="27.0" customHeight="1">
      <c r="A153" s="8" t="str">
        <f>HYPERLINK("https://www.tenforums.com/tutorials/82967-turn-off-app-launch-tracking-windows-10-a.html","App Launch Tracking - Turn On or Off in Windows 10")</f>
        <v>App Launch Tracking - Turn On or Off in Windows 10</v>
      </c>
      <c r="B153" s="10" t="s">
        <v>155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ht="27.0" customHeight="1">
      <c r="A154" s="8" t="str">
        <f>HYPERLINK("https://www.tenforums.com/tutorials/24038-change-app-mode-light-dark-theme-windows-10-a.html","App Mode - Change to Light or Dark Theme in Windows 10")</f>
        <v>App Mode - Change to Light or Dark Theme in Windows 10</v>
      </c>
      <c r="B154" s="10" t="s">
        <v>156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ht="27.0" customHeight="1">
      <c r="A155" s="8" t="str">
        <f>HYPERLINK("https://www.tenforums.com/tutorials/92740-add-app-mode-context-menu-light-dark-theme-windows-10-a.html","App Mode Context Menu for Light or Dark Theme - Add or Remove in Windows 10")</f>
        <v>App Mode Context Menu for Light or Dark Theme - Add or Remove in Windows 10</v>
      </c>
      <c r="B155" s="9" t="s">
        <v>157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ht="27.0" customHeight="1">
      <c r="A156" s="8" t="str">
        <f>HYPERLINK("https://www.tenforums.com/tutorials/31116-lock-screen-app-notifications-turn-off-windows-10-a.html","App Notifications on Lock Screen - Turn On or Off in Windows 10")</f>
        <v>App Notifications on Lock Screen - Turn On or Off in Windows 10</v>
      </c>
      <c r="B156" s="9" t="s">
        <v>158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ht="27.0" customHeight="1">
      <c r="A157" s="8" t="str">
        <f>HYPERLINK("https://www.tenforums.com/tutorials/46424-app-notifications-priority-action-center-change-windows-10-a.html","App Notifications Priority in Action Center - Change in Windows 10")</f>
        <v>App Notifications Priority in Action Center - Change in Windows 10</v>
      </c>
      <c r="B157" s="13" t="str">
        <f>HYPERLINK("https://www.tenforums.com/tutorials/46424-app-notifications-priority-action-center-change-windows-10-a.html","How to Change Priority of App Notifications in Action Center in Windows 10")</f>
        <v>How to Change Priority of App Notifications in Action Center in Windows 10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ht="27.0" customHeight="1">
      <c r="A158" s="8" t="str">
        <f>HYPERLINK("https://www.tenforums.com/tutorials/4111-turn-off-notifications-apps-senders-windows-10-a.html","App and Senders Notifications - Turn On or Off in Windows 10")</f>
        <v>App and Senders Notifications - Turn On or Off in Windows 10</v>
      </c>
      <c r="B158" s="10" t="s">
        <v>159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ht="27.0" customHeight="1">
      <c r="A159" s="8" t="str">
        <f>HYPERLINK("https://www.tenforums.com/tutorials/46427-action-center-change-number-notifications-visible-per-app.html","App Notifications Visible in Action Center - Change in Windows 10")</f>
        <v>App Notifications Visible in Action Center - Change in Windows 10</v>
      </c>
      <c r="B159" s="9" t="s">
        <v>54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ht="27.0" customHeight="1">
      <c r="A160" s="8" t="str">
        <f>HYPERLINK("https://www.tenforums.com/tutorials/100959-view-app-permissions-windows-10-a.html","App Permissions - View in Windows 10")</f>
        <v>App Permissions - View in Windows 10</v>
      </c>
      <c r="B160" s="9" t="s">
        <v>160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ht="27.0" customHeight="1">
      <c r="A161" s="8" t="str">
        <f>HYPERLINK("https://www.tenforums.com/tutorials/78213-choose-where-apps-can-installed-windows-10-a.html","App Recommendations - Turn On or Off in Windows 10")</f>
        <v>App Recommendations - Turn On or Off in Windows 10</v>
      </c>
      <c r="B161" s="9" t="s">
        <v>161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ht="27.0" customHeight="1">
      <c r="A162" s="8" t="str">
        <f>HYPERLINK("https://www.tenforums.com/tutorials/48107-reset-app-windows-10-a.html","App - Reset in Windows 10")</f>
        <v>App - Reset in Windows 10</v>
      </c>
      <c r="B162" s="9" t="s">
        <v>162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ht="27.0" customHeight="1">
      <c r="A163" s="8" t="str">
        <f>HYPERLINK("https://www.tenforums.com/tutorials/74706-app-reset-windows-10-mobile-phone.html","App - Reset on Windows 10 Mobile Phone")</f>
        <v>App - Reset on Windows 10 Mobile Phone</v>
      </c>
      <c r="B163" s="10" t="s">
        <v>163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ht="27.0" customHeight="1">
      <c r="A164" s="8" t="str">
        <f>HYPERLINK("https://www.tenforums.com/tutorials/26850-process-see-if-running-administrator-elevated.html","App - See if Running as Administrator (elevated)")</f>
        <v>App - See if Running as Administrator (elevated)</v>
      </c>
      <c r="B164" s="9" t="s">
        <v>164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ht="27.0" customHeight="1">
      <c r="A165" s="8" t="str">
        <f>HYPERLINK("https://www.tenforums.com/tutorials/2233-app-settings-open-change-windows-10-a.html","App Settings - Open and Change in Windows 10")</f>
        <v>App Settings - Open and Change in Windows 10</v>
      </c>
      <c r="B165" s="9" t="s">
        <v>165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ht="27.0" customHeight="1">
      <c r="A166" s="8" t="str">
        <f>HYPERLINK("https://www.tenforums.com/tutorials/68217-app-suggestions-automatic-installation-turn-off-windows-10-a.html","App Suggestions Automatic Installation - Turn On or Off in Windows 10 ")</f>
        <v>App Suggestions Automatic Installation - Turn On or Off in Windows 10 </v>
      </c>
      <c r="B166" s="9" t="s">
        <v>166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ht="27.0" customHeight="1">
      <c r="A167" s="8" t="str">
        <f>HYPERLINK("https://www.tenforums.com/tutorials/78547-share-flyout-app-suggestions-turn-off-windows-10-a.html","App Suggestions in Share flyout - Turn On or Off in Windows 10")</f>
        <v>App Suggestions in Share flyout - Turn On or Off in Windows 10</v>
      </c>
      <c r="B167" s="10" t="s">
        <v>167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ht="27.0" customHeight="1">
      <c r="A168" s="8" t="str">
        <f>HYPERLINK("https://www.tenforums.com/tutorials/38945-app-suggestions-start-enable-disable-windows-10-a.html#post769710","App Suggestions on Start - Enable or Disable in Windows 10")</f>
        <v>App Suggestions on Start - Enable or Disable in Windows 10</v>
      </c>
      <c r="B168" s="9" t="s">
        <v>168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ht="27.0" customHeight="1">
      <c r="A169" s="8" t="str">
        <f>HYPERLINK("https://www.tenforums.com/tutorials/24117-app-suggestions-start-turn-off-windows-10-a.html","App Suggestions on Start - Turn On or Off in Windows 10")</f>
        <v>App Suggestions on Start - Turn On or Off in Windows 10</v>
      </c>
      <c r="B169" s="9" t="s">
        <v>169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ht="27.0" customHeight="1">
      <c r="A170" s="8" t="str">
        <f>HYPERLINK("https://www.tenforums.com/tutorials/70947-app-synchronization-between-devices-turn-off-window-10-a.html","App Synchronization Between Devices - Turn On or Off in Window 10 ")</f>
        <v>App Synchronization Between Devices - Turn On or Off in Window 10 </v>
      </c>
      <c r="B170" s="9" t="s">
        <v>170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ht="27.0" customHeight="1">
      <c r="A171" s="8" t="str">
        <f>HYPERLINK("https://www.tenforums.com/tutorials/70995-app-sync-between-devices-turn-off-window-10-mobile.html","App Sync Between Devices - Turn On or Off in Window 10 Mobile ")</f>
        <v>App Sync Between Devices - Turn On or Off in Window 10 Mobile </v>
      </c>
      <c r="B171" s="9" t="s">
        <v>171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ht="27.0" customHeight="1">
      <c r="A172" s="8" t="str">
        <f>HYPERLINK("https://www.tenforums.com/tutorials/70951-app-sync-between-devices-using-bluetooth-turn-off-window-10-a.html","App Sync Between Devices using Bluetooth - Turn On or Off in Window 10 ")</f>
        <v>App Sync Between Devices using Bluetooth - Turn On or Off in Window 10 </v>
      </c>
      <c r="B172" s="9" t="s">
        <v>172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ht="27.0" customHeight="1">
      <c r="A173" s="8" t="str">
        <f>HYPERLINK("https://www.tenforums.com/tutorials/6317-store-check-app-updates-windows-10-a.html","App Updates - Check for in Store in Windows 10")</f>
        <v>App Updates - Check for in Store in Windows 10</v>
      </c>
      <c r="B173" s="9" t="s">
        <v>173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ht="27.0" customHeight="1">
      <c r="A174" s="8" t="str">
        <f>HYPERLINK("https://www.tenforums.com/tutorials/124092-use-applocker-allow-block-dll-files-running-windows-10-a.html","AppLocker - Allow or Block DLL Files from Running in Windows 10")</f>
        <v>AppLocker - Allow or Block DLL Files from Running in Windows 10</v>
      </c>
      <c r="B174" s="9" t="s">
        <v>174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ht="27.0" customHeight="1">
      <c r="A175" s="8" t="str">
        <f>HYPERLINK("https://www.tenforums.com/tutorials/124008-use-applocker-allow-block-executable-files-windows-10-a.html","AppLocker - Allow or Block Executable Files from Running in Windows 10")</f>
        <v>AppLocker - Allow or Block Executable Files from Running in Windows 10</v>
      </c>
      <c r="B175" s="9" t="s">
        <v>175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ht="27.0" customHeight="1">
      <c r="A176" s="8" t="str">
        <f>HYPERLINK("https://www.tenforums.com/tutorials/124016-use-applocker-allow-block-script-files-windows-10-a.html","AppLocker - Allow or Block Script Files from Running in Windows 10")</f>
        <v>AppLocker - Allow or Block Script Files from Running in Windows 10</v>
      </c>
      <c r="B176" s="9" t="s">
        <v>176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ht="27.0" customHeight="1">
      <c r="A177" s="8" t="str">
        <f>HYPERLINK("https://www.tenforums.com/tutorials/124053-use-applocker-allow-block-windows-installer-files-windows-10-a.html","AppLocker - Allow or Block Windows Installer Files in Windows 10")</f>
        <v>AppLocker - Allow or Block Windows Installer Files in Windows 10</v>
      </c>
      <c r="B177" s="9" t="s">
        <v>177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ht="27.0" customHeight="1">
      <c r="A178" s="8" t="str">
        <f>HYPERLINK("https://www.tenforums.com/tutorials/123970-use-applocker-block-microsoft-store-apps-windows-10-a.html","AppLocker - Block Microsoft Store Apps in Windows 10")</f>
        <v>AppLocker - Block Microsoft Store Apps in Windows 10</v>
      </c>
      <c r="B178" s="9" t="s">
        <v>178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ht="27.0" customHeight="1">
      <c r="A179" s="8" t="str">
        <f>HYPERLINK("https://www.tenforums.com/tutorials/124107-clear-applocker-policy-windows-10-a.html","AppLocker Policy - Clear in Windows 10")</f>
        <v>AppLocker Policy - Clear in Windows 10</v>
      </c>
      <c r="B179" s="9" t="s">
        <v>179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ht="27.0" customHeight="1">
      <c r="A180" s="8" t="str">
        <f>HYPERLINK("https://www.tenforums.com/tutorials/124103-export-import-applocker-policy-rules-windows-10-a.html","AppLocker Policy for Rules - Export and Import in Windows 10")</f>
        <v>AppLocker Policy for Rules - Export and Import in Windows 10</v>
      </c>
      <c r="B180" s="9" t="s">
        <v>180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ht="27.0" customHeight="1">
      <c r="A181" s="8" t="str">
        <f>HYPERLINK("https://www.tenforums.com/tutorials/124159-delete-applocker-rule-windows-10-a.html","AppLocker Rule - Delete in Windows 10")</f>
        <v>AppLocker Rule - Delete in Windows 10</v>
      </c>
      <c r="B181" s="9" t="s">
        <v>181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ht="27.0" customHeight="1">
      <c r="A182" s="8" t="str">
        <f>HYPERLINK("https://www.tenforums.com/tutorials/35093-folder-view-apply-folders-windows-10-a.html","'Apply to Folders' a Folder's View in Windows 10")</f>
        <v>'Apply to Folders' a Folder's View in Windows 10</v>
      </c>
      <c r="B182" s="9" t="s">
        <v>182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ht="27.0" customHeight="1">
      <c r="A183" s="11" t="str">
        <f>HYPERLINK("https://www.tenforums.com/tutorials/6317-check-app-updates-windows-10-store.html","Apps - Check for Updates in Microsoft Store app in Windows 10")</f>
        <v>Apps - Check for Updates in Microsoft Store app in Windows 10</v>
      </c>
      <c r="B183" s="10" t="s">
        <v>183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ht="27.0" customHeight="1">
      <c r="A184" s="8" t="str">
        <f>HYPERLINK("https://www.tenforums.com/tutorials/25884-store-check-app-updates-windows-10-mobile-phone.html","Apps - Check for Updates in Store in Windows 10 Mobile Phone")</f>
        <v>Apps - Check for Updates in Store in Windows 10 Mobile Phone</v>
      </c>
      <c r="B184" s="9" t="s">
        <v>184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ht="27.0" customHeight="1">
      <c r="A185" s="8" t="str">
        <f>HYPERLINK("https://www.tenforums.com/tutorials/5507-default-apps-choose-windows-10-a.html","Apps - Choose Default in Windows 10")</f>
        <v>Apps - Choose Default in Windows 10</v>
      </c>
      <c r="B185" s="9" t="s">
        <v>185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ht="27.0" customHeight="1">
      <c r="A186" s="8" t="str">
        <f>HYPERLINK("https://www.tenforums.com/tutorials/78213-apps-choose-where-can-installed-windows-10-a.html","Apps - Choose Where can be Installed from in Windows 10")</f>
        <v>Apps - Choose Where can be Installed from in Windows 10</v>
      </c>
      <c r="B186" s="10" t="s">
        <v>161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ht="27.0" customHeight="1">
      <c r="A187" s="8" t="str">
        <f>HYPERLINK("https://www.tenforums.com/tutorials/2435-apps-display-full-screen-view-windows-10-a.html","Apps - Display in Full Screen View in Windows 10")</f>
        <v>Apps - Display in Full Screen View in Windows 10</v>
      </c>
      <c r="B187" s="9" t="s">
        <v>186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ht="27.0" customHeight="1">
      <c r="A188" s="8" t="str">
        <f>HYPERLINK("https://www.tenforums.com/tutorials/74760-apps-websites-turn-off-windows-10-a.html","Apps for Websites - Turn On or Off in Windows 10")</f>
        <v>Apps for Websites - Turn On or Off in Windows 10</v>
      </c>
      <c r="B188" s="10" t="s">
        <v>187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ht="27.0" customHeight="1">
      <c r="A189" s="8" t="str">
        <f>HYPERLINK("https://www.tenforums.com/tutorials/20361-store-my-library-install-your-apps-windows-10-a.html","Apps - Install from My Library in Store in Windows 10")</f>
        <v>Apps - Install from My Library in Store in Windows 10</v>
      </c>
      <c r="B189" s="9" t="s">
        <v>188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ht="27.0" customHeight="1">
      <c r="A190" s="8" t="str">
        <f>HYPERLINK("https://www.tenforums.com/tutorials/104459-join-leave-windows-app-preview-program-apps-windows-10-a.html","Apps - Join or Leave Windows App Preview Program in Windows 10")</f>
        <v>Apps - Join or Leave Windows App Preview Program in Windows 10</v>
      </c>
      <c r="B190" s="9" t="s">
        <v>189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ht="27.0" customHeight="1">
      <c r="A191" s="8" t="str">
        <f>HYPERLINK("https://www.tenforums.com/tutorials/31840-keyboard-shortcuts-apps-windows-10-a.html","Apps Keyboard Shortcuts in Windows 10")</f>
        <v>Apps Keyboard Shortcuts in Windows 10</v>
      </c>
      <c r="B191" s="9" t="s">
        <v>190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ht="27.0" customHeight="1">
      <c r="A192" s="8" t="str">
        <f>HYPERLINK("https://www.tenforums.com/tutorials/24629-email-access-apps-turn-off-windows-10-a.html","Apps - Let Access and Send Email in Windows 10")</f>
        <v>Apps - Let Access and Send Email in Windows 10</v>
      </c>
      <c r="B192" s="9" t="s">
        <v>191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ht="27.0" customHeight="1">
      <c r="A193" s="8" t="str">
        <f>HYPERLINK("https://www.tenforums.com/tutorials/81680-move-apps-another-drive-windows-10-a.html","Apps - Move to another Drive in Windows 10")</f>
        <v>Apps - Move to another Drive in Windows 10</v>
      </c>
      <c r="B193" s="10" t="s">
        <v>192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ht="27.0" customHeight="1">
      <c r="A194" s="8" t="str">
        <f>HYPERLINK("https://www.tenforums.com/tutorials/3449-pin-taskbar-unpin-taskbar-apps-windows-10-a.html","Apps - 'Pin to taskbar' and 'Unpin from taskbar"" in Windows 10")</f>
        <v>Apps - 'Pin to taskbar' and 'Unpin from taskbar" in Windows 10</v>
      </c>
      <c r="B194" s="9" t="s">
        <v>193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ht="27.0" customHeight="1">
      <c r="A195" s="12" t="str">
        <f>HYPERLINK("https://www.tenforums.com/tutorials/3175-reinstall-re-register-apps-windows-10-a.html","Apps - Reinstall and Re-register in Windows 10")</f>
        <v>Apps - Reinstall and Re-register in Windows 10</v>
      </c>
      <c r="B195" s="10" t="s">
        <v>194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ht="27.0" customHeight="1">
      <c r="A196" s="8" t="str">
        <f>HYPERLINK("https://www.tenforums.com/tutorials/104440-run-microsoft-store-apps-startup-windows-10-a.html","Apps - Run at Startup in Windows 10")</f>
        <v>Apps - Run at Startup in Windows 10</v>
      </c>
      <c r="B196" s="9" t="s">
        <v>195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ht="27.0" customHeight="1">
      <c r="A197" s="8" t="str">
        <f>HYPERLINK("https://www.tenforums.com/tutorials/6422-apps-save-location-change-windows-10-a.html","Apps Save Location - Change for New Apps in Windows 10")</f>
        <v>Apps Save Location - Change for New Apps in Windows 10</v>
      </c>
      <c r="B197" s="9" t="s">
        <v>196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ht="27.0" customHeight="1">
      <c r="A198" s="8" t="str">
        <f>HYPERLINK("https://www.tenforums.com/tutorials/49050-enable-disable-changing-save-location-apps-windows-10-a.html","Apps Save Location - Enable or Disable Changing in Windows 10 ")</f>
        <v>Apps Save Location - Enable or Disable Changing in Windows 10 </v>
      </c>
      <c r="B198" s="9" t="s">
        <v>197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ht="27.0" customHeight="1">
      <c r="A199" s="8" t="str">
        <f>HYPERLINK("https://www.tenforums.com/tutorials/103965-set-preferred-gpu-apps-windows-10-a.html","Apps - Set Preferred GPU for Apps in Windows 10")</f>
        <v>Apps - Set Preferred GPU for Apps in Windows 10</v>
      </c>
      <c r="B199" s="9" t="s">
        <v>198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ht="27.0" customHeight="1">
      <c r="A200" s="8" t="str">
        <f>HYPERLINK("https://www.tenforums.com/tutorials/8200-switch-between-apps-windows-10-mobile-phones.html","Apps - Switch Between on Windows 10 Mobile Phones")</f>
        <v>Apps - Switch Between on Windows 10 Mobile Phones</v>
      </c>
      <c r="B200" s="9" t="s">
        <v>199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ht="27.0" customHeight="1">
      <c r="A201" s="8" t="str">
        <f>HYPERLINK("https://www.tenforums.com/tutorials/6082-switch-between-open-apps-windows-10-a.html","Apps - Switch Between Open Apps in Windows 10")</f>
        <v>Apps - Switch Between Open Apps in Windows 10</v>
      </c>
      <c r="B201" s="9" t="s">
        <v>131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ht="27.0" customHeight="1">
      <c r="A202" s="8" t="str">
        <f>HYPERLINK("https://www.tenforums.com/tutorials/85048-turn-off-let-apps-sync-wireless-devices-windows-10-a.html","Apps - Sync with Wireless Devices in Windows 10")</f>
        <v>Apps - Sync with Wireless Devices in Windows 10</v>
      </c>
      <c r="B202" s="9" t="s">
        <v>200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ht="27.0" customHeight="1">
      <c r="A203" s="8" t="str">
        <f>HYPERLINK("https://www.tenforums.com/tutorials/100964-terminate-microsoft-store-apps-windows-10-a.html","Apps - Terminate in Windows 10")</f>
        <v>Apps - Terminate in Windows 10</v>
      </c>
      <c r="B203" s="9" t="s">
        <v>201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ht="27.0" customHeight="1">
      <c r="A204" s="8" t="str">
        <f>HYPERLINK("https://www.tenforums.com/tutorials/45437-windows-store-apps-troubleshooter-run-windows-10-a.html","Apps Troubleshooter - Run in Windows 10 ")</f>
        <v>Apps Troubleshooter - Run in Windows 10 </v>
      </c>
      <c r="B204" s="9" t="s">
        <v>202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ht="27.0" customHeight="1">
      <c r="A205" s="8" t="str">
        <f>HYPERLINK("https://www.tenforums.com/tutorials/68704-turn-off-apps-share-windows-10-a.html","Apps - Turn On or Off to Share from in Windows 10 ")</f>
        <v>Apps - Turn On or Off to Share from in Windows 10 </v>
      </c>
      <c r="B205" s="9" t="s">
        <v>203</v>
      </c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ht="27.0" customHeight="1">
      <c r="A206" s="8" t="str">
        <f>HYPERLINK("https://www.tenforums.com/tutorials/47723-uninstall-apps-start-enable-disable-windows-8-10-a.html","Apps Uninstall from Start - Enable or Disable in Windows 8 and 10")</f>
        <v>Apps Uninstall from Start - Enable or Disable in Windows 8 and 10</v>
      </c>
      <c r="B206" s="9" t="s">
        <v>204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ht="27.0" customHeight="1">
      <c r="A207" s="8" t="str">
        <f>HYPERLINK("https://www.tenforums.com/tutorials/4689-apps-uninstall-windows-10-a.html","Apps - Uninstall in Windows 10")</f>
        <v>Apps - Uninstall in Windows 10</v>
      </c>
      <c r="B207" s="9" t="s">
        <v>205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ht="27.0" customHeight="1">
      <c r="A208" s="8" t="str">
        <f>HYPERLINK("https://www.tenforums.com/tutorials/24038-apps-use-light-dark-theme-windows-10-a.html","Apps Use Light or Dark Theme in Windows 10")</f>
        <v>Apps Use Light or Dark Theme in Windows 10</v>
      </c>
      <c r="B208" s="9" t="s">
        <v>206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ht="27.0" customHeight="1">
      <c r="A209" s="8" t="str">
        <f>HYPERLINK("https://www.tenforums.com/tutorials/4399-system-type-32-bit-x86-64-bit-x64-windows-10-a.html","Architecture of Windows 10 - See if 32-bit (x86) or 64-bit (x64)")</f>
        <v>Architecture of Windows 10 - See if 32-bit (x86) or 64-bit (x64)</v>
      </c>
      <c r="B209" s="8" t="s">
        <v>207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ht="27.0" customHeight="1">
      <c r="A210" s="11" t="s">
        <v>208</v>
      </c>
      <c r="B210" s="10" t="s">
        <v>209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ht="27.0" customHeight="1">
      <c r="A211" s="8" t="str">
        <f>HYPERLINK("https://www.tenforums.com/tutorials/86148-setup-remove-kiosk-account-using-assigned-access-windows-10-a.html","Assigned Access (Kiosk Mode) - Setup in Windows 10")</f>
        <v>Assigned Access (Kiosk Mode) - Setup in Windows 10</v>
      </c>
      <c r="B211" s="9" t="s">
        <v>210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ht="27.0" customHeight="1">
      <c r="A212" s="8" t="str">
        <f>HYPERLINK("https://www.tenforums.com/tutorials/98949-change-assistive-technology-sign-settings-windows-8-10-a.html","Assistive Technology Sign-in Settings - Change in Windows 8 and 10")</f>
        <v>Assistive Technology Sign-in Settings - Change in Windows 8 and 10</v>
      </c>
      <c r="B212" s="9" t="s">
        <v>211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ht="27.0" customHeight="1">
      <c r="A213" s="8" t="str">
        <f>HYPERLINK("https://www.tenforums.com/tutorials/60751-attributes-context-menu-add-windows-10-a.html","Attributes context menu - Add in Windows 10 ")</f>
        <v>Attributes context menu - Add in Windows 10 </v>
      </c>
      <c r="B213" s="9" t="s">
        <v>212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ht="27.0" customHeight="1">
      <c r="A214" s="12" t="str">
        <f>HYPERLINK("https://www.tenforums.com/tutorials/84119-adjust-volume-level-individual-devices-apps-windows-10-a.html","Audio - Adjust Volume Level of Individual Devices and Apps in Windows 10")</f>
        <v>Audio - Adjust Volume Level of Individual Devices and Apps in Windows 10</v>
      </c>
      <c r="B214" s="10" t="s">
        <v>213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ht="27.0" customHeight="1">
      <c r="A215" s="11" t="s">
        <v>214</v>
      </c>
      <c r="B215" s="10" t="s">
        <v>215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ht="27.0" customHeight="1">
      <c r="A216" s="8" t="str">
        <f>HYPERLINK("https://www.tenforums.com/tutorials/111310-change-default-sound-input-device-windows-10-a.html","Audio Input Device - Change Default in Windows 10")</f>
        <v>Audio Input Device - Change Default in Windows 10</v>
      </c>
      <c r="B216" s="9" t="s">
        <v>216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ht="27.0" customHeight="1">
      <c r="A217" s="8" t="str">
        <f>HYPERLINK("https://www.tenforums.com/tutorials/102323-change-default-audio-playback-device-windows-10-a.html","Audio Playback Device - Change Default in Windows 10")</f>
        <v>Audio Playback Device - Change Default in Windows 10</v>
      </c>
      <c r="B217" s="9" t="s">
        <v>217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ht="27.0" customHeight="1">
      <c r="A218" s="8" t="str">
        <f>HYPERLINK("https://www.tenforums.com/tutorials/14856-auto-arrange-folders-enable-disable-windows-10-a.html","Auto Arrange in Folders - Enable or Disable in Windows 10")</f>
        <v>Auto Arrange in Folders - Enable or Disable in Windows 10</v>
      </c>
      <c r="B218" s="9" t="s">
        <v>218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ht="27.0" customHeight="1">
      <c r="A219" s="8" t="str">
        <f>HYPERLINK("https://www.tenforums.com/tutorials/40850-chkdsk-autochk-countdown-time-boot-change-windows-10-a.html","AutoChk Countdown Time at Boot - Change in Windows 10")</f>
        <v>AutoChk Countdown Time at Boot - Change in Windows 10</v>
      </c>
      <c r="B219" s="9" t="s">
        <v>219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ht="27.0" customHeight="1">
      <c r="A220" s="8" t="str">
        <f>HYPERLINK("https://www.tenforums.com/tutorials/98269-turn-off-autocorrect-hardware-keyboard-windows-10-a.html","Autocorrect for Hardware Keyboard - Turn On or Off in Windows 10")</f>
        <v>Autocorrect for Hardware Keyboard - Turn On or Off in Windows 10</v>
      </c>
      <c r="B220" s="9" t="s">
        <v>220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ht="27.0" customHeight="1">
      <c r="A221" s="8" t="str">
        <f>HYPERLINK("https://www.tenforums.com/tutorials/97821-turn-autoendtasks-restart-shut-down-sign-out-windows-10-a.html","AutoEndTasks at Restart, Shut down, or Sign out of Windows 10 - Turn On or Off")</f>
        <v>AutoEndTasks at Restart, Shut down, or Sign out of Windows 10 - Turn On or Off</v>
      </c>
      <c r="B221" s="9" t="s">
        <v>221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ht="27.0" customHeight="1">
      <c r="A222" s="8" t="str">
        <f>HYPERLINK("https://www.tenforums.com/tutorials/101977-allow-block-automatic-file-downloads-apps-windows-10-a.html","Automatic File Downloads for Apps - Allow or Block in Windows 10")</f>
        <v>Automatic File Downloads for Apps - Allow or Block in Windows 10</v>
      </c>
      <c r="B222" s="9" t="s">
        <v>222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ht="27.0" customHeight="1">
      <c r="A223" s="8" t="str">
        <f>HYPERLINK("https://www.tenforums.com/tutorials/7923-folder-template-change-windows-10-a.html#option3","Automatic Folder Type Discovery - Disable in Windows 10")</f>
        <v>Automatic Folder Type Discovery - Disable in Windows 10</v>
      </c>
      <c r="B223" s="9" t="s">
        <v>223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ht="27.0" customHeight="1">
      <c r="A224" s="8" t="str">
        <f>HYPERLINK("https://www.tenforums.com/tutorials/3090-automatic-maintenance-change-settings-windows-10-a.html","Automatic Maintenance - Change Settings in Windows 10")</f>
        <v>Automatic Maintenance - Change Settings in Windows 10</v>
      </c>
      <c r="B224" s="9" t="s">
        <v>224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ht="27.0" customHeight="1">
      <c r="A225" s="8" t="str">
        <f>HYPERLINK("https://www.tenforums.com/tutorials/40119-automatic-maintenance-enable-disable-windows-10-a.html","Automatic Maintenance - Enable or Disable in Windows 10")</f>
        <v>Automatic Maintenance - Enable or Disable in Windows 10</v>
      </c>
      <c r="B225" s="9" t="s">
        <v>225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ht="27.0" customHeight="1">
      <c r="A226" s="8" t="str">
        <f>HYPERLINK("https://www.tenforums.com/tutorials/40161-automatic-maintenance-manually-start-stop-windows-10-a.html","Automatic Maintenance - Manually Start or Stop in Windows 10 ")</f>
        <v>Automatic Maintenance - Manually Start or Stop in Windows 10 </v>
      </c>
      <c r="B226" s="9" t="s">
        <v>226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ht="27.0" customHeight="1">
      <c r="A227" s="8" t="str">
        <f>HYPERLINK("https://www.tenforums.com/tutorials/103762-prevent-windows-10-deleting-thumbnail-cache.html","Automatic Maintenance - Prevent Deleting Thumbnail Cache")</f>
        <v>Automatic Maintenance - Prevent Deleting Thumbnail Cache</v>
      </c>
      <c r="B227" s="9" t="s">
        <v>227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ht="27.0" customHeight="1">
      <c r="A228" s="8" t="str">
        <f>HYPERLINK("https://www.tenforums.com/tutorials/96367-view-all-automatic-maintenance-tasks-windows-10-a.html","Automatic Maintenance Tasks - View All in Windows 10")</f>
        <v>Automatic Maintenance Tasks - View All in Windows 10</v>
      </c>
      <c r="B228" s="9" t="s">
        <v>228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ht="27.0" customHeight="1">
      <c r="A229" s="8" t="str">
        <f>HYPERLINK("https://www.tenforums.com/tutorials/125655-specify-automatic-maintenance-time-run-windows-10-a.html","Automatic Maintenance Time to Run - Specify in Windows 10")</f>
        <v>Automatic Maintenance Time to Run - Specify in Windows 10</v>
      </c>
      <c r="B229" s="9" t="s">
        <v>229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ht="27.0" customHeight="1">
      <c r="A230" s="8" t="str">
        <f>HYPERLINK("https://www.tenforums.com/tutorials/125608-enable-disable-automatic-maintenance-wake-up-computer-windows-10-a.html","Automatic Maintenance Wake Up Computer - Enable or Disable in Windows 10")</f>
        <v>Automatic Maintenance Wake Up Computer - Enable or Disable in Windows 10</v>
      </c>
      <c r="B230" s="9" t="s">
        <v>230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ht="27.0" customHeight="1">
      <c r="A231" s="8" t="str">
        <f>HYPERLINK("https://www.tenforums.com/tutorials/90923-enable-disable-automatic-repair-windows-10-a.html","Automatic Repair - Enable or Disable in Windows 10")</f>
        <v>Automatic Repair - Enable or Disable in Windows 10</v>
      </c>
      <c r="B231" s="9" t="s">
        <v>231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ht="27.0" customHeight="1">
      <c r="A232" s="8" t="str">
        <f>HYPERLINK("https://www.tenforums.com/tutorials/6664-store-update-apps-automatically-turn-off-windows-10-a.html","Automatic Updates for Store Apps - Turn On or Off in Windows 10")</f>
        <v>Automatic Updates for Store Apps - Turn On or Off in Windows 10</v>
      </c>
      <c r="B232" s="9" t="s">
        <v>232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ht="27.0" customHeight="1">
      <c r="A233" s="8" t="str">
        <f>HYPERLINK("https://www.tenforums.com/tutorials/8013-windows-update-automatic-updates-enable-disable-windows-10-a.html","Automatic Updates for Windows Update - Enable or Disable in Windows 10")</f>
        <v>Automatic Updates for Windows Update - Enable or Disable in Windows 10</v>
      </c>
      <c r="B233" s="9" t="s">
        <v>233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ht="27.0" customHeight="1">
      <c r="A234" s="8" t="str">
        <f>HYPERLINK("https://www.tenforums.com/tutorials/75317-automatically-free-up-space-turn-off-windows-10-a.html","Automatically Free Up Space - Turn On or Off in Windows 10")</f>
        <v>Automatically Free Up Space - Turn On or Off in Windows 10</v>
      </c>
      <c r="B234" s="10" t="s">
        <v>234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ht="27.0" customHeight="1">
      <c r="A235" s="8" t="str">
        <f>HYPERLINK("https://www.tenforums.com/tutorials/3539-sign-user-account-automatically-windows-10-startup.html","Automatically Sign in to User Account at Windows 10 Startup")</f>
        <v>Automatically Sign in to User Account at Windows 10 Startup</v>
      </c>
      <c r="B235" s="9" t="s">
        <v>10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ht="27.0" customHeight="1">
      <c r="A236" s="8" t="str">
        <f>HYPERLINK("https://www.tenforums.com/tutorials/117336-enable-disable-automount-new-disks-drives-windows.html","Automount of New Disks and Drives - Enable or Disable in Windows")</f>
        <v>Automount of New Disks and Drives - Enable or Disable in Windows</v>
      </c>
      <c r="B236" s="9" t="s">
        <v>235</v>
      </c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ht="27.0" customHeight="1">
      <c r="A237" s="8" t="str">
        <f>HYPERLINK("https://www.tenforums.com/tutorials/73746-autoplay-add-context-menu-windows-10-a.html","AutoPlay - Add to Context Menu in Windows 10 ")</f>
        <v>AutoPlay - Add to Context Menu in Windows 10 </v>
      </c>
      <c r="B237" s="9" t="s">
        <v>236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ht="27.0" customHeight="1">
      <c r="A238" s="8" t="str">
        <f>HYPERLINK("https://www.tenforums.com/tutorials/101962-enable-disable-autoplay-all-drives-windows.html","AutoPlay - Enable or Disable for All Drives in Windows")</f>
        <v>AutoPlay - Enable or Disable for All Drives in Windows</v>
      </c>
      <c r="B238" s="9" t="s">
        <v>237</v>
      </c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ht="27.0" customHeight="1">
      <c r="A239" s="8" t="str">
        <f>HYPERLINK("https://www.tenforums.com/tutorials/101966-enable-disable-autoplay-non-volume-devices-windows.html","AutoPlay - Enable or Disable for Non-volume Devices in Windows")</f>
        <v>AutoPlay - Enable or Disable for Non-volume Devices in Windows</v>
      </c>
      <c r="B239" s="9" t="s">
        <v>238</v>
      </c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ht="27.0" customHeight="1">
      <c r="A240" s="8" t="str">
        <f>HYPERLINK("https://www.tenforums.com/tutorials/111934-backup-restore-autoplay-settings-windows-10-a.html","AutoPlay Settings - Backup and Restore in Windows 10")</f>
        <v>AutoPlay Settings - Backup and Restore in Windows 10</v>
      </c>
      <c r="B240" s="9" t="s">
        <v>239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ht="27.0" customHeight="1">
      <c r="A241" s="8" t="str">
        <f>HYPERLINK("https://www.tenforums.com/tutorials/111949-reset-autoplay-settings-default-windows-10-a.html","AutoPlay Settings - Reset to Default in Windows 10")</f>
        <v>AutoPlay Settings - Reset to Default in Windows 10</v>
      </c>
      <c r="B241" s="9" t="s">
        <v>240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ht="27.0" customHeight="1">
      <c r="A242" s="8" t="str">
        <f>HYPERLINK("https://www.tenforums.com/tutorials/7119-autoplay-turn-off-windows-10-a.html","AutoPlay - Turn On or Off in Windows 10")</f>
        <v>AutoPlay - Turn On or Off in Windows 10</v>
      </c>
      <c r="B242" s="9" t="s">
        <v>241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ht="27.0" customHeight="1">
      <c r="A243" s="8" t="str">
        <f>HYPERLINK("https://www.tenforums.com/tutorials/119367-enable-disable-autosuggest-file-explorer-run-windows.html","AutoSuggest - Enable or Disable in File Explorer and Run in Windows")</f>
        <v>AutoSuggest - Enable or Disable in File Explorer and Run in Windows</v>
      </c>
      <c r="B243" s="9" t="s">
        <v>242</v>
      </c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ht="27.0" customHeight="1">
      <c r="A244" s="8" t="str">
        <f>HYPERLINK("https://www.tenforums.com/tutorials/121440-add-av1-codec-support-windows-10-a.html","AV1 Codec Support - Add to Windows 10")</f>
        <v>AV1 Codec Support - Add to Windows 10</v>
      </c>
      <c r="B244" s="9" t="s">
        <v>243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ht="27.0" customHeight="1">
      <c r="A245" s="8" t="str">
        <f>HYPERLINK("https://www.tenforums.com/tutorials/81130-create-available-networks-shortcut-windows-10-a.html","Available Networks shortcut - Create in Windows 10")</f>
        <v>Available Networks shortcut - Create in Windows 10</v>
      </c>
      <c r="B245" s="10" t="s">
        <v>244</v>
      </c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ht="27.0" customHeight="1">
      <c r="A246" s="8" t="str">
        <f>HYPERLINK("https://www.tenforums.com/tutorials/105509-disconnect-windows-10-pc-azure-ad.html","Azure AD - Disconnect a Windows 10 PC from")</f>
        <v>Azure AD - Disconnect a Windows 10 PC from</v>
      </c>
      <c r="B246" s="9" t="s">
        <v>245</v>
      </c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ht="27.0" customHeight="1">
      <c r="A247" s="8" t="str">
        <f>HYPERLINK("https://www.tenforums.com/tutorials/105501-join-windows-10-pc-azure-ad.html","Azure AD - Join Windows 10 PC to")</f>
        <v>Azure AD - Join Windows 10 PC to</v>
      </c>
      <c r="B247" s="9" t="s">
        <v>246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ht="27.0" customHeight="1">
      <c r="A248" s="6" t="s">
        <v>247</v>
      </c>
      <c r="B248" s="6" t="s">
        <v>247</v>
      </c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ht="27.0" customHeight="1">
      <c r="A249" s="8" t="str">
        <f>HYPERLINK("https://www.tenforums.com/tutorials/7225-background-apps-turn-off-windows-10-a.html","Background Apps - Turn On or Off in Windows 10")</f>
        <v>Background Apps - Turn On or Off in Windows 10</v>
      </c>
      <c r="B249" s="9" t="s">
        <v>248</v>
      </c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ht="27.0" customHeight="1">
      <c r="A250" s="8" t="str">
        <f>HYPERLINK("https://www.tenforums.com/tutorials/100920-restrict-background-data-usage-wi-fi-ethernet-windows-10-a.html","Background Data Usage - Restrict for Wi-Fi and Ethernet in Windows 10")</f>
        <v>Background Data Usage - Restrict for Wi-Fi and Ethernet in Windows 10</v>
      </c>
      <c r="B250" s="9" t="s">
        <v>249</v>
      </c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ht="27.0" customHeight="1">
      <c r="A251" s="8" t="str">
        <f>HYPERLINK("https://www.tenforums.com/tutorials/65381-windows-backup-restore-context-menu-add-windows-10-a.html","Backup and Restore context menu - Add in Windows 10 ")</f>
        <v>Backup and Restore context menu - Add in Windows 10 </v>
      </c>
      <c r="B251" s="9" t="s">
        <v>250</v>
      </c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ht="27.0" customHeight="1">
      <c r="A252" s="8" t="str">
        <f>HYPERLINK("https://www.tenforums.com/tutorials/75584-windows-backup-change-settings-window-10-a.html","Backup and Restore (Windows 7) - Change Settings in Window 10")</f>
        <v>Backup and Restore (Windows 7) - Change Settings in Window 10</v>
      </c>
      <c r="B252" s="10" t="s">
        <v>251</v>
      </c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ht="27.0" customHeight="1">
      <c r="A253" s="8" t="str">
        <f>HYPERLINK("https://www.tenforums.com/tutorials/75792-windows-backup-create-windows-10-a.html","Backup and Restore (Windows 7) - Create Backup in Windows 10")</f>
        <v>Backup and Restore (Windows 7) - Create Backup in Windows 10</v>
      </c>
      <c r="B253" s="10" t="s">
        <v>252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ht="27.0" customHeight="1">
      <c r="A254" s="8" t="str">
        <f>HYPERLINK("https://www.tenforums.com/tutorials/98709-enable-disable-user-files-backup-windows-backup-windows-10-a.html","Backup and Restore (Windows 7) - Enable or Disable User Files Backup in Windows 10")</f>
        <v>Backup and Restore (Windows 7) - Enable or Disable User Files Backup in Windows 10</v>
      </c>
      <c r="B254" s="9" t="s">
        <v>253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ht="27.0" customHeight="1">
      <c r="A255" s="8" t="str">
        <f>HYPERLINK("https://www.tenforums.com/tutorials/75607-windows-backup-manage-space-windows-10-a.html","Backup and Restore (Windows 7) - Manage Space in Windows 10")</f>
        <v>Backup and Restore (Windows 7) - Manage Space in Windows 10</v>
      </c>
      <c r="B255" s="10" t="s">
        <v>254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ht="27.0" customHeight="1">
      <c r="A256" s="8" t="str">
        <f>HYPERLINK("https://www.tenforums.com/tutorials/75528-windows-backup-reset-default-windows-10-a.html","Backup and Restore (Windows 7) - Reset to Default in Windows 10")</f>
        <v>Backup and Restore (Windows 7) - Reset to Default in Windows 10</v>
      </c>
      <c r="B256" s="10" t="s">
        <v>255</v>
      </c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ht="27.0" customHeight="1">
      <c r="A257" s="8" t="str">
        <f>HYPERLINK("https://www.tenforums.com/tutorials/75675-windows-backup-restore-files-windows-10-a.html","Backup and Restore (Windows 7) - Restore Files in Windows 10")</f>
        <v>Backup and Restore (Windows 7) - Restore Files in Windows 10</v>
      </c>
      <c r="B257" s="10" t="s">
        <v>256</v>
      </c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ht="27.0" customHeight="1">
      <c r="A258" s="8" t="str">
        <f>HYPERLINK("https://www.tenforums.com/tutorials/75591-windows-backup-schedule-turn-off-windows-10-a.html","Backup and Restore (Windows 7) Schedule - Turn On or Off in Window 10")</f>
        <v>Backup and Restore (Windows 7) Schedule - Turn On or Off in Window 10</v>
      </c>
      <c r="B258" s="10" t="s">
        <v>257</v>
      </c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ht="27.0" customHeight="1">
      <c r="A259" s="8" t="str">
        <f>HYPERLINK("https://www.tenforums.com/tutorials/75517-windows-backup-set-up-windows-10-a.html","Backup and Restore (Windows 7) - Set Up in Windows 10")</f>
        <v>Backup and Restore (Windows 7) - Set Up in Windows 10</v>
      </c>
      <c r="B259" s="10" t="s">
        <v>258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ht="27.0" customHeight="1">
      <c r="A260" s="8" t="str">
        <f>HYPERLINK("https://www.tenforums.com/tutorials/7164-backup-windows-10-mobile-phones-create-manage.html","Backup Windows 10 Mobile Phones - Create and Manage")</f>
        <v>Backup Windows 10 Mobile Phones - Create and Manage</v>
      </c>
      <c r="B260" s="9" t="s">
        <v>259</v>
      </c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ht="27.0" customHeight="1">
      <c r="A261" s="8" t="str">
        <f>HYPERLINK("https://www.tenforums.com/tutorials/88607-limit-bandwidth-windows-update-store-app-updates-windows-10-a.html","Bandwidth - Limit to Download and Upload Windows and App Updates in Windows 10")</f>
        <v>Bandwidth - Limit to Download and Upload Windows and App Updates in Windows 10</v>
      </c>
      <c r="B261" s="9" t="s">
        <v>148</v>
      </c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ht="27.0" customHeight="1">
      <c r="A262" s="8" t="str">
        <f>HYPERLINK("https://www.tenforums.com/tutorials/46769-enable-disable-windows-subsystem-linux-windows-10-a.html","Bash on Ubuntu on Windows 10 - Enable or Disable ")</f>
        <v>Bash on Ubuntu on Windows 10 - Enable or Disable </v>
      </c>
      <c r="B262" s="9" t="s">
        <v>260</v>
      </c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ht="27.0" customHeight="1">
      <c r="A263" s="8" t="str">
        <f>HYPERLINK("https://www.tenforums.com/tutorials/46796-bash-ubuntu-windows-10-shortcut-create.html","Bash on Ubuntu on Windows 10 shortcut - Create ")</f>
        <v>Bash on Ubuntu on Windows 10 shortcut - Create </v>
      </c>
      <c r="B263" s="9" t="s">
        <v>261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ht="27.0" customHeight="1">
      <c r="A264" s="8" t="str">
        <f>HYPERLINK("https://www.tenforums.com/tutorials/60125-open-bash-window-here-context-menu-add-windows-10-a.html","Bash open window here context menu - Add in Windows 10 ")</f>
        <v>Bash open window here context menu - Add in Windows 10 </v>
      </c>
      <c r="B264" s="9" t="s">
        <v>262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ht="27.0" customHeight="1">
      <c r="A265" s="8" t="str">
        <f>HYPERLINK("https://www.tenforums.com/tutorials/7968-bat-files-add-open-context-menu-windows-10-a.html","BAT files - Add Open with Context Menu in Windows 10")</f>
        <v>BAT files - Add Open with Context Menu in Windows 10</v>
      </c>
      <c r="B265" s="9" t="s">
        <v>263</v>
      </c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ht="27.0" customHeight="1">
      <c r="A266" s="8" t="str">
        <f>HYPERLINK("https://www.tenforums.com/tutorials/7974-batch-file-add-new-context-menu-windows-10-a.html","Batch File - Add to New Context Menu in Windows 10")</f>
        <v>Batch File - Add to New Context Menu in Windows 10</v>
      </c>
      <c r="B266" s="9" t="s">
        <v>264</v>
      </c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ht="27.0" customHeight="1">
      <c r="A267" s="8" t="str">
        <f>HYPERLINK("https://www.tenforums.com/tutorials/103834-change-battery-notification-level-action-settings-windows.html","Battery - Change Notification, Level, and Action Settings in Windows")</f>
        <v>Battery - Change Notification, Level, and Action Settings in Windows</v>
      </c>
      <c r="B267" s="9" t="s">
        <v>265</v>
      </c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ht="27.0" customHeight="1">
      <c r="A268" s="8" t="str">
        <f>HYPERLINK("https://www.tenforums.com/tutorials/63430-battery-energy-estimation-report-generate-windows-10-a.html","Battery Energy Estimation Report - Generate in Windows 10 ")</f>
        <v>Battery Energy Estimation Report - Generate in Windows 10 </v>
      </c>
      <c r="B268" s="9" t="s">
        <v>266</v>
      </c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ht="27.0" customHeight="1">
      <c r="A269" s="8" t="str">
        <f>HYPERLINK("https://www.tenforums.com/tutorials/129415-enable-disable-battery-life-estimated-time-remaining-windows-10-a.html","Battery Life Estimated Time Remaining - Enable or Disable in Windows 10")</f>
        <v>Battery Life Estimated Time Remaining - Enable or Disable in Windows 10</v>
      </c>
      <c r="B269" s="9" t="s">
        <v>267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ht="27.0" customHeight="1">
      <c r="A270" s="8" t="str">
        <f>HYPERLINK("https://www.tenforums.com/tutorials/120228-optimize-battery-life-windows-10-pc.html","Battery Life - Optimize on Windows 10 PC")</f>
        <v>Battery Life - Optimize on Windows 10 PC</v>
      </c>
      <c r="B270" s="9" t="s">
        <v>268</v>
      </c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ht="27.0" customHeight="1">
      <c r="A271" s="8" t="str">
        <f>HYPERLINK("https://www.tenforums.com/tutorials/82552-optimize-battery-life-when-watching-movies-videos-windows-10-a.html","Battery Life - Optimize when Watching Movies and Videos in Windows 10")</f>
        <v>Battery Life - Optimize when Watching Movies and Videos in Windows 10</v>
      </c>
      <c r="B271" s="10" t="s">
        <v>269</v>
      </c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ht="27.0" customHeight="1">
      <c r="A272" s="8" t="str">
        <f>HYPERLINK("https://www.tenforums.com/tutorials/15754-battery-power-indicator-use-old-new-windows-10-a.html","Battery Power Indicator - Use Old or New in Windows 10")</f>
        <v>Battery Power Indicator - Use Old or New in Windows 10</v>
      </c>
      <c r="B272" s="9" t="s">
        <v>270</v>
      </c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ht="27.0" customHeight="1">
      <c r="A273" s="8" t="str">
        <f>HYPERLINK("https://www.tenforums.com/tutorials/5397-battery-saver-shortcut-create-windows-10-a.html","Battery Saver Shortcut - Create in Windows 10")</f>
        <v>Battery Saver Shortcut - Create in Windows 10</v>
      </c>
      <c r="B273" s="9" t="s">
        <v>271</v>
      </c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ht="27.0" customHeight="1">
      <c r="A274" s="8" t="str">
        <f>HYPERLINK("https://www.tenforums.com/tutorials/2647-battery-saver-turn-off-windows-10-a.html","Battery Saver - Turn On or Off in Windows 10")</f>
        <v>Battery Saver - Turn On or Off in Windows 10</v>
      </c>
      <c r="B274" s="9" t="s">
        <v>272</v>
      </c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ht="27.0" customHeight="1">
      <c r="A275" s="8" t="str">
        <f>HYPERLINK("https://www.tenforums.com/tutorials/82343-manage-battery-usage-app-windows-10-a.html","Battery Usage by App - Manage in Windows 10")</f>
        <v>Battery Usage by App - Manage in Windows 10</v>
      </c>
      <c r="B275" s="10" t="s">
        <v>273</v>
      </c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ht="27.0" customHeight="1">
      <c r="A276" s="8" t="str">
        <f>HYPERLINK("https://www.tenforums.com/tutorials/3297-battery-usage-report-generate-windows-10-a.html","Battery Usage Report - Generate in Windows 10")</f>
        <v>Battery Usage Report - Generate in Windows 10</v>
      </c>
      <c r="B276" s="9" t="s">
        <v>274</v>
      </c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ht="27.0" customHeight="1">
      <c r="A277" s="11" t="s">
        <v>275</v>
      </c>
      <c r="B277" s="10" t="s">
        <v>276</v>
      </c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ht="27.0" customHeight="1">
      <c r="A278" s="8" t="str">
        <f>HYPERLINK("https://www.tenforums.com/tutorials/109878-search-bing-notepad-windows-10-a.html","Bing - Search with Bing from Notepad in Windows 10")</f>
        <v>Bing - Search with Bing from Notepad in Windows 10</v>
      </c>
      <c r="B278" s="9" t="s">
        <v>277</v>
      </c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ht="27.0" customHeight="1">
      <c r="A279" s="11" t="str">
        <f>HYPERLINK("https://www.tenforums.com/tutorials/154569-how-use-bing-wallpaper-app-change-windows-10-desktop-background.html","Bing Wallpaper app - Change Desktop Background in Windows 10")</f>
        <v>Bing Wallpaper app - Change Desktop Background in Windows 10</v>
      </c>
      <c r="B279" s="10" t="s">
        <v>278</v>
      </c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ht="27.0" customHeight="1">
      <c r="A280" s="11" t="s">
        <v>279</v>
      </c>
      <c r="B280" s="10" t="s">
        <v>280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ht="27.0" customHeight="1">
      <c r="A281" s="8" t="str">
        <f>HYPERLINK("https://www.tenforums.com/tutorials/107406-enable-disable-domain-users-sign-windows-10-using-biometrics.html","Biometrics - Enable or Disable Domain Users to Sign in to Windows 10")</f>
        <v>Biometrics - Enable or Disable Domain Users to Sign in to Windows 10</v>
      </c>
      <c r="B281" s="9" t="s">
        <v>281</v>
      </c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ht="27.0" customHeight="1">
      <c r="A282" s="8" t="str">
        <f>HYPERLINK("https://www.tenforums.com/tutorials/117987-enable-disable-windows-hello-biometrics-windows-10-a.html","Biometrics - Enable or Disable Use of in Windows 10")</f>
        <v>Biometrics - Enable or Disable Use of in Windows 10</v>
      </c>
      <c r="B282" s="9" t="s">
        <v>282</v>
      </c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ht="27.0" customHeight="1">
      <c r="A283" s="8" t="str">
        <f>HYPERLINK("https://www.tenforums.com/tutorials/107441-enable-disable-users-sign-windows-10-using-biometrics.html","Biometrics - Enable or Disable Users to Sign in to Windows 10")</f>
        <v>Biometrics - Enable or Disable Users to Sign in to Windows 10</v>
      </c>
      <c r="B283" s="9" t="s">
        <v>283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ht="27.0" customHeight="1">
      <c r="A284" s="8" t="str">
        <f>HYPERLINK("https://www.tenforums.com/tutorials/85252-check-bios-uefi-firmware-version-windows-10-a.html","BIOS and UEFI Firmware Version - Check in Windows 10")</f>
        <v>BIOS and UEFI Firmware Version - Check in Windows 10</v>
      </c>
      <c r="B284" s="9" t="s">
        <v>284</v>
      </c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ht="27.0" customHeight="1">
      <c r="A285" s="11" t="str">
        <f>HYPERLINK("https://www.tenforums.com/tutorials/150025-how-see-last-bios-boot-time-windows-10-a.html","BIOS Boot Time - See in Windows 10")</f>
        <v>BIOS Boot Time - See in Windows 10</v>
      </c>
      <c r="B285" s="10" t="s">
        <v>285</v>
      </c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ht="27.0" customHeight="1">
      <c r="A286" s="8" t="str">
        <f>HYPERLINK("https://www.tenforums.com/tutorials/85195-check-if-windows-10-using-uefi-legacy-bios.html","BIOS or UEFI - Check which one Windows 10 is using")</f>
        <v>BIOS or UEFI - Check which one Windows 10 is using</v>
      </c>
      <c r="B286" s="9" t="s">
        <v>286</v>
      </c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ht="27.0" customHeight="1">
      <c r="A287" s="8" t="str">
        <f>HYPERLINK("https://www.tenforums.com/tutorials/37432-lock-drive-add-context-menu-bitlocker-drives-windows-10-a.html","BitLocker - Add Lock Drive to Context Menu of Drives in Windows 10")</f>
        <v>BitLocker - Add Lock Drive to Context Menu of Drives in Windows 10</v>
      </c>
      <c r="B287" s="9" t="s">
        <v>287</v>
      </c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ht="27.0" customHeight="1">
      <c r="A288" s="8" t="str">
        <f>HYPERLINK("https://www.tenforums.com/tutorials/97066-add-remove-change-bitlocker-password-context-menu-windows-10-a.html","BitLocker - Add or Remove Change BitLocker Password Context Menu in Windows 10")</f>
        <v>BitLocker - Add or Remove Change BitLocker Password Context Menu in Windows 10</v>
      </c>
      <c r="B288" s="9" t="s">
        <v>288</v>
      </c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ht="27.0" customHeight="1">
      <c r="A289" s="8" t="str">
        <f>HYPERLINK("https://www.tenforums.com/tutorials/97077-add-remove-change-bitlocker-pin-context-menu-windows-10-a.html","BitLocker - Add or Remove Change BitLocker PIN Context Menu in Windows 10")</f>
        <v>BitLocker - Add or Remove Change BitLocker PIN Context Menu in Windows 10</v>
      </c>
      <c r="B289" s="9" t="s">
        <v>289</v>
      </c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ht="27.0" customHeight="1">
      <c r="A290" s="8" t="str">
        <f>HYPERLINK("https://www.tenforums.com/tutorials/38405-manage-bitlocker-context-menu-add-remove-windows.html","BitLocker - Add or Remove Manage BitLocker context menu in Windows")</f>
        <v>BitLocker - Add or Remove Manage BitLocker context menu in Windows</v>
      </c>
      <c r="B290" s="9" t="s">
        <v>290</v>
      </c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ht="27.0" customHeight="1">
      <c r="A291" s="8" t="str">
        <f>HYPERLINK("https://www.tenforums.com/tutorials/97079-add-remove-resume-bitlocker-protection-context-menu-windows-10-a.html","BitLocker - Add or Remove Resume BitLocker Protection Context Menu in Windows 10")</f>
        <v>BitLocker - Add or Remove Resume BitLocker Protection Context Menu in Windows 10</v>
      </c>
      <c r="B291" s="9" t="s">
        <v>291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ht="27.0" customHeight="1">
      <c r="A292" s="8" t="str">
        <f>HYPERLINK("https://www.tenforums.com/tutorials/38313-turn-off-bitlocker-context-menu-add-remove-windows.html","BitLocker - Add or Remove Turn off BitLocker context menu in Windows")</f>
        <v>BitLocker - Add or Remove Turn off BitLocker context menu in Windows</v>
      </c>
      <c r="B292" s="9" t="s">
        <v>292</v>
      </c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ht="27.0" customHeight="1">
      <c r="A293" s="8" t="str">
        <f>HYPERLINK("https://www.tenforums.com/tutorials/38157-turn-bitlocker-context-menu-add-remove-windows-10-a.html","BitLocker - Add or Remove Turn on BitLocker context menu in Windows 10")</f>
        <v>BitLocker - Add or Remove Turn on BitLocker context menu in Windows 10</v>
      </c>
      <c r="B293" s="9" t="s">
        <v>293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ht="27.0" customHeight="1">
      <c r="A294" s="8" t="str">
        <f>HYPERLINK("https://www.tenforums.com/tutorials/97160-add-remove-unlock-drive-context-menu-windows.html","BitLocker - Add or Remove Unlock Drive Context Menu in Windows")</f>
        <v>BitLocker - Add or Remove Unlock Drive Context Menu in Windows</v>
      </c>
      <c r="B294" s="9" t="s">
        <v>294</v>
      </c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ht="27.0" customHeight="1">
      <c r="A295" s="8" t="str">
        <f>HYPERLINK("https://www.tenforums.com/tutorials/38259-suspend-bitlocker-protection-add-context-menu-windows.html","BitLocker - Add Suspend BitLocker protection to Context Menu in Windows")</f>
        <v>BitLocker - Add Suspend BitLocker protection to Context Menu in Windows</v>
      </c>
      <c r="B295" s="9" t="s">
        <v>295</v>
      </c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ht="27.0" customHeight="1">
      <c r="A296" s="8" t="str">
        <f>HYPERLINK("https://www.tenforums.com/tutorials/37662-bitlocker-auto-unlock-turn-off-drive-windows-10-a.html","BitLocker Auto-unlock - Turn On or Off for Drive in Windows 10")</f>
        <v>BitLocker Auto-unlock - Turn On or Off for Drive in Windows 10</v>
      </c>
      <c r="B296" s="9" t="s">
        <v>296</v>
      </c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ht="27.0" customHeight="1">
      <c r="A297" s="11" t="str">
        <f>HYPERLINK("https://www.tenforums.com/tutorials/138500-create-bitlocker-encrypted-container-file-vhd-vhdx-windows.html","BitLocker - Create Encrypted Container File with VHD or VHDX in Windows")</f>
        <v>BitLocker - Create Encrypted Container File with VHD or VHDX in Windows</v>
      </c>
      <c r="B297" s="10" t="s">
        <v>297</v>
      </c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ht="27.0" customHeight="1">
      <c r="A298" s="8" t="str">
        <f>HYPERLINK("https://www.tenforums.com/tutorials/124456-deny-write-access-fixed-data-drives-not-protected-bitlocker.html","BitLocker - Deny Write Access to Fixed Data Drives not Protected by BitLocker")</f>
        <v>BitLocker - Deny Write Access to Fixed Data Drives not Protected by BitLocker</v>
      </c>
      <c r="B298" s="9" t="s">
        <v>298</v>
      </c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ht="27.0" customHeight="1">
      <c r="A299" s="8" t="str">
        <f>HYPERLINK("https://www.tenforums.com/tutorials/96998-deny-write-access-removable-drives-not-protected-bitlocker.html","BitLocker - Deny Write Access to Removable Drives not Protected by BitLocker")</f>
        <v>BitLocker - Deny Write Access to Removable Drives not Protected by BitLocker</v>
      </c>
      <c r="B299" s="9" t="s">
        <v>299</v>
      </c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ht="27.0" customHeight="1">
      <c r="A300" s="8" t="str">
        <f>HYPERLINK("https://www.tenforums.com/tutorials/37360-bitlocker-drive-encryption-shortcut-create-windows-10-a.html","BitLocker Drive Encryption Shortcut - Create in Windows 10")</f>
        <v>BitLocker Drive Encryption Shortcut - Create in Windows 10</v>
      </c>
      <c r="B300" s="9" t="s">
        <v>300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ht="27.0" customHeight="1">
      <c r="A301" s="8" t="str">
        <f>HYPERLINK("https://www.tenforums.com/tutorials/36901-bitlocker-drive-encryption-status-check-windows-10-a.html","BitLocker Drive Encryption Status - Check in Windows 10")</f>
        <v>BitLocker Drive Encryption Status - Check in Windows 10</v>
      </c>
      <c r="B301" s="9" t="s">
        <v>301</v>
      </c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ht="27.0" customHeight="1">
      <c r="A302" s="8" t="str">
        <f>HYPERLINK("https://www.tenforums.com/tutorials/97087-lock-bitlocker-encrypted-drive-windows.html","BitLocker Encrypted Drive - Lock in Windows")</f>
        <v>BitLocker Encrypted Drive - Lock in Windows</v>
      </c>
      <c r="B302" s="9" t="s">
        <v>302</v>
      </c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ht="27.0" customHeight="1">
      <c r="A303" s="8" t="str">
        <f>HYPERLINK("https://www.tenforums.com/tutorials/36827-bitlocker-encryption-method-cipher-strength-change-windows-10-a.html","BitLocker Encryption Method and Cipher Strength - Change in Windows 10")</f>
        <v>BitLocker Encryption Method and Cipher Strength - Change in Windows 10</v>
      </c>
      <c r="B303" s="9" t="s">
        <v>303</v>
      </c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ht="27.0" customHeight="1">
      <c r="A304" s="8" t="str">
        <f>HYPERLINK("https://www.tenforums.com/tutorials/96833-enable-disable-enhanced-pins-bitlocker-startup-windows-10-a.html","BitLocker Enhanced PINs for Startup - Enable or Disable in Windows 10")</f>
        <v>BitLocker Enhanced PINs for Startup - Enable or Disable in Windows 10</v>
      </c>
      <c r="B304" s="9" t="s">
        <v>304</v>
      </c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ht="27.0" customHeight="1">
      <c r="A305" s="8" t="str">
        <f>HYPERLINK("https://www.tenforums.com/tutorials/96957-change-bitlocker-password-windows-10-a.html","BitLocker Password - Change in Windows 10")</f>
        <v>BitLocker Password - Change in Windows 10</v>
      </c>
      <c r="B305" s="9" t="s">
        <v>305</v>
      </c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ht="27.0" customHeight="1">
      <c r="A306" s="8" t="str">
        <f>HYPERLINK("https://www.tenforums.com/tutorials/96939-enable-disable-standard-users-changing-bitlocker-pin-password.html","BitLocker PIN or Password - Enable or Disable Standard Users from Changing")</f>
        <v>BitLocker PIN or Password - Enable or Disable Standard Users from Changing</v>
      </c>
      <c r="B306" s="9" t="s">
        <v>306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ht="27.0" customHeight="1">
      <c r="A307" s="8" t="str">
        <f>HYPERLINK("https://www.tenforums.com/tutorials/38508-bitlocker-protection-suspend-resume-drive-windows-10-a.html","BitLocker Protection - Suspend or Resume for Drive in Windows 10")</f>
        <v>BitLocker Protection - Suspend or Resume for Drive in Windows 10</v>
      </c>
      <c r="B307" s="9" t="s">
        <v>307</v>
      </c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ht="27.0" customHeight="1">
      <c r="A308" s="8" t="str">
        <f>HYPERLINK("https://www.tenforums.com/tutorials/39732-bitlocker-recovery-key-back-up-windows-10-a.html","BitLocker Recovery Key - Back up in Windows 10")</f>
        <v>BitLocker Recovery Key - Back up in Windows 10</v>
      </c>
      <c r="B308" s="9" t="s">
        <v>308</v>
      </c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ht="27.0" customHeight="1">
      <c r="A309" s="8" t="str">
        <f>HYPERLINK("https://www.tenforums.com/tutorials/130909-find-bitlocker-recovery-key-windows-10-a.html","BitLocker Recovery Key - Find in Windows 10")</f>
        <v>BitLocker Recovery Key - Find in Windows 10</v>
      </c>
      <c r="B309" s="9" t="s">
        <v>309</v>
      </c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ht="27.0" customHeight="1">
      <c r="A310" s="8" t="str">
        <f>HYPERLINK("https://www.tenforums.com/tutorials/39888-bitlocker-recovery-key-delete-onedrive-microsoft-account.html","BitLocker Recovery Key - Delete from OneDrive of Microsoft Account")</f>
        <v>BitLocker Recovery Key - Delete from OneDrive of Microsoft Account</v>
      </c>
      <c r="B310" s="9" t="s">
        <v>310</v>
      </c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ht="27.0" customHeight="1">
      <c r="A311" s="8" t="str">
        <f>HYPERLINK("https://www.tenforums.com/tutorials/97390-use-bitlocker-repair-tool-recover-encrypted-drive-windows.html","BitLocker Repair Tool - Use to Recover Encrypted Drive in Windows")</f>
        <v>BitLocker Repair Tool - Use to Recover Encrypted Drive in Windows</v>
      </c>
      <c r="B311" s="9" t="s">
        <v>311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ht="27.0" customHeight="1">
      <c r="A312" s="8" t="str">
        <f>HYPERLINK("https://www.tenforums.com/tutorials/96842-specify-minimum-pin-length-bitlocker-startup-windows-10-a.html","BitLocker - Specify Minimum PIN Length for Startup in Windows 10")</f>
        <v>BitLocker - Specify Minimum PIN Length for Startup in Windows 10</v>
      </c>
      <c r="B312" s="9" t="s">
        <v>312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ht="27.0" customHeight="1">
      <c r="A313" s="8" t="str">
        <f>HYPERLINK("https://www.tenforums.com/tutorials/97295-copy-startup-key-os-drive-encrypted-bitlocker-windows.html","BitLocker Startup Key of OS Drive - Copy in Windows")</f>
        <v>BitLocker Startup Key of OS Drive - Copy in Windows</v>
      </c>
      <c r="B313" s="9" t="s">
        <v>313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ht="27.0" customHeight="1">
      <c r="A314" s="8" t="str">
        <f>HYPERLINK("https://www.tenforums.com/tutorials/96861-change-bitlocker-startup-pin-windows-10-a.html","BitLocker Startup PIN - Change in Windows 10")</f>
        <v>BitLocker Startup PIN - Change in Windows 10</v>
      </c>
      <c r="B314" s="9" t="s">
        <v>314</v>
      </c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ht="27.0" customHeight="1">
      <c r="A315" s="8" t="str">
        <f>HYPERLINK("https://www.tenforums.com/tutorials/37198-bitlocker-turn-off-fixed-data-drives-windows-10-a.html","BitLocker - Turn On or Off for Fixed Data Drives in Windows 10")</f>
        <v>BitLocker - Turn On or Off for Fixed Data Drives in Windows 10</v>
      </c>
      <c r="B315" s="9" t="s">
        <v>315</v>
      </c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ht="27.0" customHeight="1">
      <c r="A316" s="8" t="str">
        <f>HYPERLINK("https://www.tenforums.com/tutorials/37060-bitlocker-turn-off-operating-system-drive-windows-10-a.html","BitLocker - Turn On or Off for Operating System Drive in Windows 10")</f>
        <v>BitLocker - Turn On or Off for Operating System Drive in Windows 10</v>
      </c>
      <c r="B316" s="9" t="s">
        <v>316</v>
      </c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ht="27.0" customHeight="1">
      <c r="A317" s="8" t="str">
        <f>HYPERLINK("https://www.tenforums.com/tutorials/36701-bitlocker-turn-off-removable-data-drives-windows-10-a.html","BitLocker - Turn On or Off for Removable Data Drives in Windows 10 ")</f>
        <v>BitLocker - Turn On or Off for Removable Data Drives in Windows 10 </v>
      </c>
      <c r="B317" s="9" t="s">
        <v>317</v>
      </c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ht="27.0" customHeight="1">
      <c r="A318" s="8" t="str">
        <f>HYPERLINK("https://www.tenforums.com/tutorials/97219-unlock-fixed-removable-bitlocker-drive-windows.html","BitLocker - Unlock Fixed or Removable Drive in Windows")</f>
        <v>BitLocker - Unlock Fixed or Removable Drive in Windows</v>
      </c>
      <c r="B318" s="9" t="s">
        <v>318</v>
      </c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ht="27.0" customHeight="1">
      <c r="A319" s="8" t="str">
        <f>HYPERLINK("https://www.tenforums.com/tutorials/97242-unlock-os-drive-encrypted-bitlocker-windows-10-a.html","BitLocker - Unlock OS Drive in Windows 10")</f>
        <v>BitLocker - Unlock OS Drive in Windows 10</v>
      </c>
      <c r="B319" s="9" t="s">
        <v>319</v>
      </c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ht="27.0" customHeight="1">
      <c r="A320" s="8" t="str">
        <f>HYPERLINK("https://www.tenforums.com/tutorials/85418-disable-downloaded-files-being-blocked-windows.html","Blocked Files - Disable Downloaded Files from being Blocked in Windows")</f>
        <v>Blocked Files - Disable Downloaded Files from being Blocked in Windows</v>
      </c>
      <c r="B320" s="9" t="s">
        <v>320</v>
      </c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ht="27.0" customHeight="1">
      <c r="A321" s="8" t="str">
        <f>HYPERLINK("https://www.tenforums.com/tutorials/35552-compression-blue-arrows-icons-change-remove-windows-10-a.html","Blue Double Arrows on Icons - Change or Remove in Windows 10")</f>
        <v>Blue Double Arrows on Icons - Change or Remove in Windows 10</v>
      </c>
      <c r="B321" s="9" t="s">
        <v>321</v>
      </c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ht="27.0" customHeight="1">
      <c r="A322" s="8" t="str">
        <f>HYPERLINK("https://www.tenforums.com/tutorials/73518-night-light-turn-off-windows-10-a.html","Blue Light Reduction - Turn On or Off in Windows 10 ")</f>
        <v>Blue Light Reduction - Turn On or Off in Windows 10 </v>
      </c>
      <c r="B322" s="10" t="s">
        <v>322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ht="27.0" customHeight="1">
      <c r="A323" s="11" t="str">
        <f>HYPERLINK("https://www.tenforums.com/tutorials/151957-how-enable-disable-bluetooth-absolute-volume-windows-10-a.html","Bluetooth Absolute Volume - Enable or Disable in Windows 10")</f>
        <v>Bluetooth Absolute Volume - Enable or Disable in Windows 10</v>
      </c>
      <c r="B323" s="10" t="s">
        <v>323</v>
      </c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ht="27.0" customHeight="1">
      <c r="A324" s="8" t="str">
        <f>HYPERLINK("https://www.tenforums.com/tutorials/24451-bluetooth-context-menu-add-windows-10-a.html","Bluetooth context menu - Add in Windows 10")</f>
        <v>Bluetooth context menu - Add in Windows 10</v>
      </c>
      <c r="B324" s="9" t="s">
        <v>324</v>
      </c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ht="27.0" customHeight="1">
      <c r="A325" s="8" t="str">
        <f>HYPERLINK("https://www.tenforums.com/tutorials/78077-bluetooth-device-unpair-windows-10-mobile-phone.html","Bluetooth Device - Unpair on Windows 10 Mobile Phone")</f>
        <v>Bluetooth Device - Unpair on Windows 10 Mobile Phone</v>
      </c>
      <c r="B325" s="10" t="s">
        <v>325</v>
      </c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ht="27.0" customHeight="1">
      <c r="A326" s="8" t="str">
        <f>HYPERLINK("https://www.tenforums.com/tutorials/78072-bluetooth-device-unpair-windows-10-pc.html","Bluetooth Device - Unpair on Windows 10 PC")</f>
        <v>Bluetooth Device - Unpair on Windows 10 PC</v>
      </c>
      <c r="B326" s="10" t="s">
        <v>326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ht="27.0" customHeight="1">
      <c r="A327" s="8" t="str">
        <f>HYPERLINK("https://www.tenforums.com/tutorials/117255-check-battery-level-bluetooth-devices-windows-10-a.html","Bluetooth Devices Battery Level - Check in Windows 10")</f>
        <v>Bluetooth Devices Battery Level - Check in Windows 10</v>
      </c>
      <c r="B327" s="9" t="s">
        <v>327</v>
      </c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ht="27.0" customHeight="1">
      <c r="A328" s="8" t="str">
        <f>HYPERLINK("https://www.tenforums.com/tutorials/95222-turn-off-bluetooth-notification-area-icon-windows-10-a.html","Bluetooth Notification Area Icon - Turn On or Off in Windows 10")</f>
        <v>Bluetooth Notification Area Icon - Turn On or Off in Windows 10</v>
      </c>
      <c r="B328" s="9" t="s">
        <v>328</v>
      </c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ht="27.0" customHeight="1">
      <c r="A329" s="8" t="str">
        <f>HYPERLINK("https://www.tenforums.com/tutorials/78067-bluetooth-pair-windows-10-mobile-phone-windows-10-pc.html","Bluetooth - Pair Windows 10 Mobile Phone with Windows 10 PC")</f>
        <v>Bluetooth - Pair Windows 10 Mobile Phone with Windows 10 PC</v>
      </c>
      <c r="B329" s="10" t="s">
        <v>329</v>
      </c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ht="27.0" customHeight="1">
      <c r="A330" s="8" t="str">
        <f>HYPERLINK("https://www.tenforums.com/tutorials/104340-turn-off-streamlined-pairing-bluetooth-peripherals-windows-10-a.html","Bluetooth Streamlined Pairing - Turn On or Off in Windows 10")</f>
        <v>Bluetooth Streamlined Pairing - Turn On or Off in Windows 10</v>
      </c>
      <c r="B330" s="9" t="s">
        <v>330</v>
      </c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ht="27.0" customHeight="1">
      <c r="A331" s="8" t="str">
        <f>HYPERLINK("https://www.tenforums.com/tutorials/33807-bluetooth-turn-off-windows-10-a.html","Bluetooth - Turn On or Off in Windows 10")</f>
        <v>Bluetooth - Turn On or Off in Windows 10</v>
      </c>
      <c r="B331" s="9" t="s">
        <v>331</v>
      </c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ht="27.0" customHeight="1">
      <c r="A332" s="8" t="str">
        <f>HYPERLINK("https://www.tenforums.com/tutorials/77945-bluetooth-turn-off-windows-10-mobile.html","Bluetooth - Turn On or Off in Windows 10 Mobile")</f>
        <v>Bluetooth - Turn On or Off in Windows 10 Mobile</v>
      </c>
      <c r="B332" s="10" t="s">
        <v>332</v>
      </c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ht="27.0" customHeight="1">
      <c r="A333" s="8" t="str">
        <f>HYPERLINK("https://www.tenforums.com/tutorials/112075-find-bluetooth-version-windows.html","Bluetooth Version - Find in Windows")</f>
        <v>Bluetooth Version - Find in Windows</v>
      </c>
      <c r="B333" s="9" t="s">
        <v>333</v>
      </c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ht="27.0" customHeight="1">
      <c r="A334" s="12" t="str">
        <f>HYPERLINK("https://www.tenforums.com/tutorials/124993-enable-disable-acrylic-blur-effect-sign-screen-windows-10-a.html","Blur Effect on Sign-in Screen - Enable or Disable in Windows 10")</f>
        <v>Blur Effect on Sign-in Screen - Enable or Disable in Windows 10</v>
      </c>
      <c r="B334" s="9" t="s">
        <v>334</v>
      </c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ht="27.0" customHeight="1">
      <c r="A335" s="8" t="str">
        <f>HYPERLINK("https://www.tenforums.com/tutorials/28869-boot-check-if-hybrid-full-hibernate-windows-8-10-a.html","Boot - Check if from Hybrid, Full, or Hibernate in Windows 8 and 10")</f>
        <v>Boot - Check if from Hybrid, Full, or Hibernate in Windows 8 and 10</v>
      </c>
      <c r="B335" s="9" t="s">
        <v>335</v>
      </c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ht="27.0" customHeight="1">
      <c r="A336" s="11" t="s">
        <v>336</v>
      </c>
      <c r="B336" s="10" t="s">
        <v>276</v>
      </c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ht="27.0" customHeight="1">
      <c r="A337" s="8" t="str">
        <f>HYPERLINK("https://www.tenforums.com/tutorials/21756-usb-drive-boot-windows-10-a.html","Boot from USB Drive in Windows 10")</f>
        <v>Boot from USB Drive in Windows 10</v>
      </c>
      <c r="B337" s="9" t="s">
        <v>337</v>
      </c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ht="27.0" customHeight="1">
      <c r="A338" s="8" t="str">
        <f>HYPERLINK("https://www.tenforums.com/tutorials/78150-boot-log-enable-disable-windows.html","Boot Log - Enable or Disable in Windows")</f>
        <v>Boot Log - Enable or Disable in Windows</v>
      </c>
      <c r="B338" s="10" t="s">
        <v>338</v>
      </c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ht="27.0" customHeight="1">
      <c r="A339" s="8" t="str">
        <f>HYPERLINK("https://www.tenforums.com/tutorials/17159-safe-mode-add-boot-options-windows-10-a.html","Boot Options - Add Safe Mode in Windows 10")</f>
        <v>Boot Options - Add Safe Mode in Windows 10</v>
      </c>
      <c r="B339" s="9" t="s">
        <v>339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ht="27.0" customHeight="1">
      <c r="A340" s="11" t="str">
        <f>HYPERLINK("https://www.tenforums.com/tutorials/148743-change-boot-entry-display-order-boot-menu-startup-windows.html","Boot Options - Change Display Order of Boot Loader Entries at Startup in Windows")</f>
        <v>Boot Options - Change Display Order of Boot Loader Entries at Startup in Windows</v>
      </c>
      <c r="B340" s="10" t="s">
        <v>340</v>
      </c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ht="27.0" customHeight="1">
      <c r="A341" s="8" t="str">
        <f>HYPERLINK("https://www.tenforums.com/tutorials/22540-operating-system-name-startup-change-windows-10-a.html","Boot Options - Change OS Name at Startup in Windows 10")</f>
        <v>Boot Options - Change OS Name at Startup in Windows 10</v>
      </c>
      <c r="B341" s="9" t="s">
        <v>341</v>
      </c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ht="27.0" customHeight="1">
      <c r="A342" s="8" t="str">
        <f>HYPERLINK("https://www.tenforums.com/tutorials/21156-operating-systems-time-display-startup-change-windows-10-a.html","Boot Options  Change Time to Display OS at Startup in Windows 10")</f>
        <v>Boot Options  Change Time to Display OS at Startup in Windows 10</v>
      </c>
      <c r="B342" s="9" t="s">
        <v>342</v>
      </c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ht="27.0" customHeight="1">
      <c r="A343" s="8" t="str">
        <f>HYPERLINK("https://www.tenforums.com/tutorials/21934-operating-system-run-startup-choose-default-windows-10-a.html","Boot Options - Choose Default OS to Run at Startup in Windows 10")</f>
        <v>Boot Options - Choose Default OS to Run at Startup in Windows 10</v>
      </c>
      <c r="B343" s="9" t="s">
        <v>343</v>
      </c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ht="27.0" customHeight="1">
      <c r="A344" s="11" t="str">
        <f>HYPERLINK("https://www.tenforums.com/tutorials/148748-how-delete-boot-loader-entry-boot-menu-startup-windows.html","Boot Options - Delete Boot Loader Entry on Boot Menu at Startup in Windows")</f>
        <v>Boot Options - Delete Boot Loader Entry on Boot Menu at Startup in Windows</v>
      </c>
      <c r="B344" s="10" t="s">
        <v>344</v>
      </c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ht="27.0" customHeight="1">
      <c r="A345" s="8" t="str">
        <f>HYPERLINK("https://www.tenforums.com/tutorials/2294-advanced-startup-options-boot-windows-10-a.html","Boot Options Menu - Open in Windows 10")</f>
        <v>Boot Options Menu - Open in Windows 10</v>
      </c>
      <c r="B345" s="9" t="s">
        <v>100</v>
      </c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ht="27.0" customHeight="1">
      <c r="A346" s="11" t="str">
        <f>HYPERLINK("https://www.tenforums.com/tutorials/143140-add-boot-advanced-startup-options-context-menu-windows-10-a.html","Boot to Advanced Startup Options context menu - Add in Windows 10")</f>
        <v>Boot to Advanced Startup Options context menu - Add in Windows 10</v>
      </c>
      <c r="B346" s="10" t="s">
        <v>101</v>
      </c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ht="27.0" customHeight="1">
      <c r="A347" s="8" t="str">
        <f>HYPERLINK("https://www.tenforums.com/tutorials/3380-color-appearance-change-windows-10-a.html","Border of Window Color - Change in Windows 10")</f>
        <v>Border of Window Color - Change in Windows 10</v>
      </c>
      <c r="B347" s="9" t="s">
        <v>5</v>
      </c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ht="27.0" customHeight="1">
      <c r="A348" s="8" t="str">
        <f>HYPERLINK("https://www.tenforums.com/tutorials/24426-briefcase-add-new-context-menu-windows-10-a.html","Briefcase - Add to New Context Menu in Windows 10")</f>
        <v>Briefcase - Add to New Context Menu in Windows 10</v>
      </c>
      <c r="B348" s="9" t="s">
        <v>345</v>
      </c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ht="27.0" customHeight="1">
      <c r="A349" s="12" t="str">
        <f>HYPERLINK("https://www.tenforums.com/tutorials/44213-adjust-screen-brightness-windows-10-a.html","Brightness of Screen - Adjust in Windows 10")</f>
        <v>Brightness of Screen - Adjust in Windows 10</v>
      </c>
      <c r="B349" s="9" t="s">
        <v>346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ht="27.0" customHeight="1">
      <c r="A350" s="11" t="str">
        <f>HYPERLINK("https://www.tenforums.com/tutorials/147054-how-add-remove-brightness-slider-action-center-windows-10-a.html","Brightness Slider on Action Center - Add or Remove in Windows 10")</f>
        <v>Brightness Slider on Action Center - Add or Remove in Windows 10</v>
      </c>
      <c r="B350" s="10" t="s">
        <v>53</v>
      </c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ht="27.0" customHeight="1">
      <c r="A351" s="8" t="str">
        <f>HYPERLINK("https://www.tenforums.com/tutorials/69012-bsod-automatic-restart-enable-disable-windows-10-a.html","BSOD Automatic Restart - Enable or Disable in Windows 10 ")</f>
        <v>BSOD Automatic Restart - Enable or Disable in Windows 10 </v>
      </c>
      <c r="B351" s="9" t="s">
        <v>347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ht="27.0" customHeight="1">
      <c r="A352" s="8" t="str">
        <f>HYPERLINK("https://www.tenforums.com/tutorials/67869-bsod-crash-ctrl-scroll-lock-enable-disable-hyper-v.html","BSOD Crash on Ctrl+Scroll Lock - Enable or Disable in Hyper-V ")</f>
        <v>BSOD Crash on Ctrl+Scroll Lock - Enable or Disable in Hyper-V </v>
      </c>
      <c r="B352" s="9" t="s">
        <v>348</v>
      </c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ht="27.0" customHeight="1">
      <c r="A353" s="8" t="str">
        <f>HYPERLINK("https://www.tenforums.com/tutorials/67856-bsod-crash-ctrl-scroll-lock-enable-disable-windows.html","BSOD Crash on Ctrl+Scroll Lock - Enable or Disable in Windows ")</f>
        <v>BSOD Crash on Ctrl+Scroll Lock - Enable or Disable in Windows </v>
      </c>
      <c r="B353" s="9" t="s">
        <v>349</v>
      </c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ht="27.0" customHeight="1">
      <c r="A354" s="11" t="s">
        <v>350</v>
      </c>
      <c r="B354" s="10" t="s">
        <v>351</v>
      </c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ht="27.0" customHeight="1">
      <c r="A355" s="8" t="str">
        <f>HYPERLINK("https://www.tenforums.com/tutorials/5560-bsod-minidump-configure-create-windows-10-a.html","BSOD Minidump - Configure to Create in Windows 10")</f>
        <v>BSOD Minidump - Configure to Create in Windows 10</v>
      </c>
      <c r="B355" s="9" t="s">
        <v>352</v>
      </c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ht="27.0" customHeight="1">
      <c r="A356" s="8" t="str">
        <f>HYPERLINK("https://www.tenforums.com/tutorials/62704-bsod-troubleshooter-run-windows-10-a.html","BSOD Troubleshooter - Run in Windows 10 ")</f>
        <v>BSOD Troubleshooter - Run in Windows 10 </v>
      </c>
      <c r="B356" s="9" t="s">
        <v>353</v>
      </c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ht="27.0" customHeight="1">
      <c r="A357" s="8" t="str">
        <f>HYPERLINK("https://www.tenforums.com/tutorials/29588-iso-see-what-language-edition-architecture-windows-10-a.html","Build Number of ISO File - Find in Windows 10")</f>
        <v>Build Number of ISO File - Find in Windows 10</v>
      </c>
      <c r="B357" s="9" t="s">
        <v>354</v>
      </c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ht="27.0" customHeight="1">
      <c r="A358" s="8" t="str">
        <f>HYPERLINK("https://www.tenforums.com/tutorials/23975-windows-10-build-number-find.html","Build Number of Windows 10 - Find")</f>
        <v>Build Number of Windows 10 - Find</v>
      </c>
      <c r="B358" s="9" t="s">
        <v>355</v>
      </c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ht="27.0" customHeight="1">
      <c r="A359" s="8" t="str">
        <f>HYPERLINK("https://www.tenforums.com/tutorials/39663-windows-10-mobile-phone-build-number-find.html","Build Number of Windows 10 Mobile Phone - Find")</f>
        <v>Build Number of Windows 10 Mobile Phone - Find</v>
      </c>
      <c r="B359" s="9" t="s">
        <v>356</v>
      </c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ht="27.0" customHeight="1">
      <c r="A360" s="8" t="str">
        <f>HYPERLINK("https://www.tenforums.com/tutorials/2969-administrator-account-enable-disable-windows-10-a.html","Built-in Administrator account - Enable or Disable in Windows 10")</f>
        <v>Built-in Administrator account - Enable or Disable in Windows 10</v>
      </c>
      <c r="B360" s="9" t="s">
        <v>94</v>
      </c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ht="27.0" customHeight="1">
      <c r="A361" s="8" t="str">
        <f>HYPERLINK("https://www.tenforums.com/tutorials/112612-enable-disable-uac-prompt-built-administrator-windows.html","Built-in Administrator account - Enable or Disable User Account Control (UAC) in Windows")</f>
        <v>Built-in Administrator account - Enable or Disable User Account Control (UAC) in Windows</v>
      </c>
      <c r="B361" s="9" t="s">
        <v>95</v>
      </c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ht="27.0" customHeight="1">
      <c r="A362" s="8" t="str">
        <f>HYPERLINK("https://www.tenforums.com/tutorials/30244-burn-disc-image-context-menu-add-remove-windows-10-a.html","Burn disc image Context Menu - Add or Remove in Windows 10")</f>
        <v>Burn disc image Context Menu - Add or Remove in Windows 10</v>
      </c>
      <c r="B362" s="9" t="s">
        <v>357</v>
      </c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ht="27.0" customHeight="1">
      <c r="A363" s="8" t="str">
        <f>HYPERLINK("https://www.tenforums.com/tutorials/76359-burn-disc-image-iso-img-file-windows-10-a.html","Burn Disc Image from ISO or IMG file in Windows 10")</f>
        <v>Burn Disc Image from ISO or IMG file in Windows 10</v>
      </c>
      <c r="B363" s="10" t="s">
        <v>358</v>
      </c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ht="27.0" customHeight="1">
      <c r="A364" s="8" t="str">
        <f>HYPERLINK("https://www.tenforums.com/tutorials/133928-change-button-face-color-windows-10-a.html","Button Face Color - Change in Windows 10")</f>
        <v>Button Face Color - Change in Windows 10</v>
      </c>
      <c r="B364" s="9" t="s">
        <v>359</v>
      </c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ht="27.0" customHeight="1">
      <c r="A365" s="6" t="s">
        <v>360</v>
      </c>
      <c r="B365" s="6" t="s">
        <v>360</v>
      </c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</row>
    <row r="366" ht="27.0" customHeight="1">
      <c r="A366" s="12" t="str">
        <f>HYPERLINK("https://www.tenforums.com/tutorials/66170-cab-file-add-install-context-menu-windows-10-a.html","CAB file - Add Install to Context Menu in Windows 10 ")</f>
        <v>CAB file - Add Install to Context Menu in Windows 10 </v>
      </c>
      <c r="B366" s="9" t="s">
        <v>361</v>
      </c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ht="27.0" customHeight="1">
      <c r="A367" s="8" t="str">
        <f>HYPERLINK("https://www.tenforums.com/tutorials/66346-cab-file-install-windows-10-a.html","CAB file - Install in Windows 10 ")</f>
        <v>CAB file - Install in Windows 10 </v>
      </c>
      <c r="B367" s="9" t="s">
        <v>362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ht="27.0" customHeight="1">
      <c r="A368" s="11" t="str">
        <f>HYPERLINK("https://www.tenforums.com/tutorials/138429-turn-off-always-top-mode-calculator-app-windows-10-a.html","Calculator Always on Top mode - Turn On or Off in Windows 10")</f>
        <v>Calculator Always on Top mode - Turn On or Off in Windows 10</v>
      </c>
      <c r="B368" s="10" t="s">
        <v>363</v>
      </c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ht="27.0" customHeight="1">
      <c r="A369" s="8" t="str">
        <f>HYPERLINK("https://www.tenforums.com/tutorials/31840-keyboard-shortcuts-apps-windows-10-a.html","Calculator Keyboard Shortcuts in Windows 10")</f>
        <v>Calculator Keyboard Shortcuts in Windows 10</v>
      </c>
      <c r="B369" s="9" t="s">
        <v>190</v>
      </c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ht="27.0" customHeight="1">
      <c r="A370" s="12" t="str">
        <f>HYPERLINK("https://www.tenforums.com/tutorials/56625-hide-show-calendar-agenda-clock-taskbar-windows-10-a.html","Calendar Agenda - Hide or Show in Clock on Taskbar in Windows 10")</f>
        <v>Calendar Agenda - Hide or Show in Clock on Taskbar in Windows 10</v>
      </c>
      <c r="B370" s="10" t="s">
        <v>364</v>
      </c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ht="27.0" customHeight="1">
      <c r="A371" s="12" t="str">
        <f>HYPERLINK("https://www.tenforums.com/tutorials/32588-change-accent-color-mail-calendar-app-windows-10-a.html","Calendar and Mail app Accent Color - Change in Windows 10")</f>
        <v>Calendar and Mail app Accent Color - Change in Windows 10</v>
      </c>
      <c r="B371" s="10" t="s">
        <v>365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ht="27.0" customHeight="1">
      <c r="A372" s="8" t="str">
        <f>HYPERLINK("https://www.tenforums.com/tutorials/5631-change-mail-calendar-app-background-picture-windows-10-a.html","Calendar and Mail app Background Picture - Change in Windows 10")</f>
        <v>Calendar and Mail app Background Picture - Change in Windows 10</v>
      </c>
      <c r="B372" s="9" t="s">
        <v>366</v>
      </c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ht="27.0" customHeight="1">
      <c r="A373" s="12" t="str">
        <f>HYPERLINK("https://www.tenforums.com/tutorials/32376-change-light-dark-theme-mail-calendar-app-windows-10-a.html","Calendar and Mail app Theme - Change to Light or Dark in Windows 10")</f>
        <v>Calendar and Mail app Theme - Change to Light or Dark in Windows 10</v>
      </c>
      <c r="B373" s="10" t="s">
        <v>367</v>
      </c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ht="27.0" customHeight="1">
      <c r="A374" s="8" t="str">
        <f>HYPERLINK("https://www.tenforums.com/tutorials/4429-enable-disable-new-clock-calendar-windows-10-a.html","Calendar and Clock New Experience - Enable or Disable in Windows 10")</f>
        <v>Calendar and Clock New Experience - Enable or Disable in Windows 10</v>
      </c>
      <c r="B374" s="10" t="s">
        <v>368</v>
      </c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ht="27.0" customHeight="1">
      <c r="A375" s="11" t="str">
        <f>HYPERLINK("https://www.tenforums.com/tutorials/138257-enable-disable-alternate-calendars-calendar-app-windows-10-a.html","Calendar app Alternate Calendars - Enable or Disable in Windows 10")</f>
        <v>Calendar app Alternate Calendars - Enable or Disable in Windows 10</v>
      </c>
      <c r="B375" s="10" t="s">
        <v>369</v>
      </c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ht="27.0" customHeight="1">
      <c r="A376" s="8" t="str">
        <f>HYPERLINK("https://www.tenforums.com/tutorials/103490-change-first-day-week-calendar-app-windows-10-a.html","Calendar app First Day of Week - Change in Windows 10")</f>
        <v>Calendar app First Day of Week - Change in Windows 10</v>
      </c>
      <c r="B376" s="9" t="s">
        <v>370</v>
      </c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ht="27.0" customHeight="1">
      <c r="A377" s="11" t="str">
        <f>HYPERLINK("https://www.tenforums.com/tutorials/138331-specify-days-work-week-calendar-windows-10-a.html","Calendar app - Specify Days in Work Week in Windows 10")</f>
        <v>Calendar app - Specify Days in Work Week in Windows 10</v>
      </c>
      <c r="B377" s="10" t="s">
        <v>371</v>
      </c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ht="27.0" customHeight="1">
      <c r="A378" s="11" t="str">
        <f>HYPERLINK("https://www.tenforums.com/tutorials/138297-change-view-calendar-windows-10-a.html","Calendar app View - Change in Windows 10")</f>
        <v>Calendar app View - Change in Windows 10</v>
      </c>
      <c r="B378" s="10" t="s">
        <v>372</v>
      </c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ht="27.0" customHeight="1">
      <c r="A379" s="11" t="str">
        <f>HYPERLINK("https://www.tenforums.com/tutorials/138249-turn-off-week-numbers-calendar-app-windows-10-a.html","Calendar app Week Numbers - Turn On or Off in Windows 10")</f>
        <v>Calendar app Week Numbers - Turn On or Off in Windows 10</v>
      </c>
      <c r="B379" s="10" t="s">
        <v>373</v>
      </c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ht="27.0" customHeight="1">
      <c r="A380" s="8" t="str">
        <f>HYPERLINK("https://www.tenforums.com/tutorials/102857-allow-deny-apps-access-calendar-windows-10-a.html","Calendar - Allow or Deny Apps Access in Windows 10")</f>
        <v>Calendar - Allow or Deny Apps Access in Windows 10</v>
      </c>
      <c r="B380" s="9" t="s">
        <v>374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ht="27.0" customHeight="1">
      <c r="A381" s="11" t="str">
        <f>HYPERLINK("https://www.tenforums.com/tutorials/137149-create-new-event-calendar-app-windows-10-a.html","Calendar Event - Create New Event in Windows 10")</f>
        <v>Calendar Event - Create New Event in Windows 10</v>
      </c>
      <c r="B381" s="10" t="s">
        <v>375</v>
      </c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ht="27.0" customHeight="1">
      <c r="A382" s="8" t="str">
        <f>HYPERLINK("https://www.tenforums.com/tutorials/80712-calibrate-display-color-windows-10-a.html","Calibrate Display Color in Windows 10")</f>
        <v>Calibrate Display Color in Windows 10</v>
      </c>
      <c r="B382" s="9" t="s">
        <v>376</v>
      </c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ht="27.0" customHeight="1">
      <c r="A383" s="8" t="str">
        <f>HYPERLINK("https://www.tenforums.com/tutorials/102152-calibrate-display-hdr-video-windows-10-a.html","Calibrate Display for HDR Video in Windows 10")</f>
        <v>Calibrate Display for HDR Video in Windows 10</v>
      </c>
      <c r="B383" s="9" t="s">
        <v>377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ht="27.0" customHeight="1">
      <c r="A384" s="8" t="str">
        <f>HYPERLINK("https://www.tenforums.com/tutorials/104691-allow-deny-os-apps-access-call-history-windows-10-a.html","Call History - Allow or Deny OS and Apps Access in Windows 10")</f>
        <v>Call History - Allow or Deny OS and Apps Access in Windows 10</v>
      </c>
      <c r="B384" s="9" t="s">
        <v>378</v>
      </c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ht="27.0" customHeight="1">
      <c r="A385" s="8" t="str">
        <f>HYPERLINK("https://www.tenforums.com/tutorials/71414-allow-deny-os-apps-access-camera-windows-10-a.html","Camera - Allow or Deny OS and Apps Access in Windows 10")</f>
        <v>Camera - Allow or Deny OS and Apps Access in Windows 10</v>
      </c>
      <c r="B385" s="9" t="s">
        <v>379</v>
      </c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ht="27.0" customHeight="1">
      <c r="A386" s="8" t="str">
        <f>HYPERLINK("https://www.tenforums.com/tutorials/110876-backup-restore-camera-app-settings-windows-10-a.html","Camera app Settings - Backup and Restore in Windows 10")</f>
        <v>Camera app Settings - Backup and Restore in Windows 10</v>
      </c>
      <c r="B386" s="9" t="s">
        <v>380</v>
      </c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ht="27.0" customHeight="1">
      <c r="A387" s="8" t="str">
        <f>HYPERLINK("https://www.tenforums.com/tutorials/127426-disable-integrated-camera-webcam-windows.html","Camera - Disable in Windows")</f>
        <v>Camera - Disable in Windows</v>
      </c>
      <c r="B387" s="9" t="s">
        <v>381</v>
      </c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ht="27.0" customHeight="1">
      <c r="A388" s="11" t="s">
        <v>382</v>
      </c>
      <c r="B388" s="10" t="s">
        <v>383</v>
      </c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ht="27.0" customHeight="1">
      <c r="A389" s="8" t="str">
        <f>HYPERLINK("https://www.tenforums.com/tutorials/91991-add-remove-camera-roll-library-windows-10-a.html","Camera Roll Library - Add or Remove in Windows 10")</f>
        <v>Camera Roll Library - Add or Remove in Windows 10</v>
      </c>
      <c r="B389" s="9" t="s">
        <v>384</v>
      </c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ht="27.0" customHeight="1">
      <c r="A390" s="8" t="str">
        <f>HYPERLINK("https://www.tenforums.com/tutorials/47206-caps-lock-key-enable-disable-windows-10-a.html","Caps Lock Key - Enable or Disable in Windows 10")</f>
        <v>Caps Lock Key - Enable or Disable in Windows 10</v>
      </c>
      <c r="B390" s="9" t="s">
        <v>385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ht="27.0" customHeight="1">
      <c r="A391" s="8" t="str">
        <f>HYPERLINK("https://www.tenforums.com/tutorials/79900-change-size-caption-buttons-windows-10-a.html","Caption Buttons Size - Change in Windows 10")</f>
        <v>Caption Buttons Size - Change in Windows 10</v>
      </c>
      <c r="B391" s="10" t="s">
        <v>386</v>
      </c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ht="27.0" customHeight="1">
      <c r="A392" s="8" t="str">
        <f>HYPERLINK("https://www.tenforums.com/tutorials/87523-move-location-game-dvr-captures-folder-windows-10-a.html","Captures Folder for Game DVR - Move Location in Windows 10")</f>
        <v>Captures Folder for Game DVR - Move Location in Windows 10</v>
      </c>
      <c r="B392" s="9" t="s">
        <v>387</v>
      </c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ht="27.0" customHeight="1">
      <c r="A393" s="8" t="str">
        <f>HYPERLINK("https://www.tenforums.com/tutorials/87525-restore-default-location-game-dvr-captures-folder-windows-10-a.html","Captures Folder for Game DVR - Restore Default Location in Windows 10")</f>
        <v>Captures Folder for Game DVR - Restore Default Location in Windows 10</v>
      </c>
      <c r="B393" s="9" t="s">
        <v>388</v>
      </c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ht="27.0" customHeight="1">
      <c r="A394" s="8" t="str">
        <f>HYPERLINK("https://www.tenforums.com/tutorials/78477-cascade-windows-windows-10-a.html","Cascade Windows in Windows 10")</f>
        <v>Cascade Windows in Windows 10</v>
      </c>
      <c r="B394" s="10" t="s">
        <v>389</v>
      </c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ht="27.0" customHeight="1">
      <c r="A395" s="8" t="str">
        <f>HYPERLINK("https://www.tenforums.com/tutorials/111293-enable-disable-case-sensitive-attribute-folders-windows-10-a.html","Case Sensitive Attribute of Folder - Enable or Disable in Windows 10")</f>
        <v>Case Sensitive Attribute of Folder - Enable or Disable in Windows 10</v>
      </c>
      <c r="B395" s="9" t="s">
        <v>390</v>
      </c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ht="27.0" customHeight="1">
      <c r="A396" s="8" t="str">
        <f>HYPERLINK("https://www.tenforums.com/tutorials/111263-add-per-directory-case-sensitivity-context-menu-windows-10-a.html","Case Sensitivity Per-directory Context Menu - Add or Remove in Windows 10")</f>
        <v>Case Sensitivity Per-directory Context Menu - Add or Remove in Windows 10</v>
      </c>
      <c r="B396" s="9" t="s">
        <v>391</v>
      </c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ht="27.0" customHeight="1">
      <c r="A397" s="8" t="str">
        <f>HYPERLINK("https://www.tenforums.com/tutorials/28189-microsoft-edge-cast-media-device-windows-10-a.html","Cast Media to Device from Microsoft Edge in Windows 10")</f>
        <v>Cast Media to Device from Microsoft Edge in Windows 10</v>
      </c>
      <c r="B397" s="9" t="s">
        <v>392</v>
      </c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ht="27.0" customHeight="1">
      <c r="A398" s="8" t="str">
        <f>HYPERLINK("https://www.tenforums.com/tutorials/61525-cast-device-context-menu-add-remove-windows-10-a.html","Cast to Device context menu - Add or Remove in Windows 10")</f>
        <v>Cast to Device context menu - Add or Remove in Windows 10</v>
      </c>
      <c r="B398" s="9" t="s">
        <v>393</v>
      </c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ht="27.0" customHeight="1">
      <c r="A399" s="8" t="str">
        <f>HYPERLINK("https://www.sevenforums.com/tutorials/234888-catalyst-control-center-add-remove-desktop-context-menu.html","Catalyst Control Center desktop context menu - Add or Remove")</f>
        <v>Catalyst Control Center desktop context menu - Add or Remove</v>
      </c>
      <c r="B399" s="9" t="s">
        <v>394</v>
      </c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ht="27.0" customHeight="1">
      <c r="A400" s="11" t="str">
        <f>HYPERLINK("https://www.tenforums.com/tutorials/149276-change-when-use-cellular-instead-wi-fi-network-windows-10-a.html","Cellular - Change When to Use Cellular Instead of Wi-Fi Network in Windows 10")</f>
        <v>Cellular - Change When to Use Cellular Instead of Wi-Fi Network in Windows 10</v>
      </c>
      <c r="B400" s="10" t="s">
        <v>395</v>
      </c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ht="27.0" customHeight="1">
      <c r="A401" s="11" t="str">
        <f>HYPERLINK("https://www.tenforums.com/tutorials/149554-how-allow-deny-let-apps-use-cellular-data-windows-10-a.html","Cellular Data - Allow or Deny Let Apps Use in Windows 10")</f>
        <v>Cellular Data - Allow or Deny Let Apps Use in Windows 10</v>
      </c>
      <c r="B401" s="10" t="s">
        <v>396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ht="27.0" customHeight="1">
      <c r="A402" s="11" t="s">
        <v>397</v>
      </c>
      <c r="B402" s="10" t="s">
        <v>398</v>
      </c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ht="27.0" customHeight="1">
      <c r="A403" s="11" t="str">
        <f>HYPERLINK("https://www.tenforums.com/tutorials/149263-how-connect-disconnect-cellular-data-network-windows-10-a.html","Cellular Data Network - Connect to and Disconnect from in Windows 10")</f>
        <v>Cellular Data Network - Connect to and Disconnect from in Windows 10</v>
      </c>
      <c r="B403" s="10" t="s">
        <v>399</v>
      </c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ht="27.0" customHeight="1">
      <c r="A404" s="8" t="str">
        <f>HYPERLINK("https://www.tenforums.com/tutorials/3162-wireless-network-metered-connection-set-windows-10-a.html","Cellular Data Network - Set as Metered Connection in Windows 10")</f>
        <v>Cellular Data Network - Set as Metered Connection in Windows 10</v>
      </c>
      <c r="B404" s="10" t="s">
        <v>400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ht="27.0" customHeight="1">
      <c r="A405" s="11" t="str">
        <f>HYPERLINK("https://www.tenforums.com/tutorials/149447-how-change-sim-pin-cellular-data-network-windows-10-a.html","Cellular Data Network SIM PIN - Change in Windows 10")</f>
        <v>Cellular Data Network SIM PIN - Change in Windows 10</v>
      </c>
      <c r="B405" s="10" t="s">
        <v>401</v>
      </c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ht="27.0" customHeight="1">
      <c r="A406" s="11" t="str">
        <f>HYPERLINK("https://www.tenforums.com/tutorials/149458-how-remove-sim-pin-cellular-data-network-windows-10-a.html","Cellular Data Network SIM PIN - Remove in Windows 10")</f>
        <v>Cellular Data Network SIM PIN - Remove in Windows 10</v>
      </c>
      <c r="B406" s="10" t="s">
        <v>402</v>
      </c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ht="27.0" customHeight="1">
      <c r="A407" s="11" t="str">
        <f>HYPERLINK("https://www.tenforums.com/tutorials/149401-how-set-up-use-sim-pin-cellular-data-network-windows-10-a.html","Cellular Data Network SIM PIN - Set Up and Use in Windows 10")</f>
        <v>Cellular Data Network SIM PIN - Set Up and Use in Windows 10</v>
      </c>
      <c r="B407" s="10" t="s">
        <v>403</v>
      </c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ht="27.0" customHeight="1">
      <c r="A408" s="11" t="str">
        <f>HYPERLINK("https://www.tenforums.com/tutorials/149499-how-unblock-sim-pin-cellular-data-network-windows-10-a.html","Cellular Data Network SIM PIN - Unblock in Windows 10")</f>
        <v>Cellular Data Network SIM PIN - Unblock in Windows 10</v>
      </c>
      <c r="B408" s="10" t="s">
        <v>404</v>
      </c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ht="27.0" customHeight="1">
      <c r="A409" s="11" t="str">
        <f>HYPERLINK("https://www.tenforums.com/tutorials/149319-how-enable-disable-cellular-data-roaming-windows-10-a.html","Cellular Data Roaming - Enable or Disable in Windows 10")</f>
        <v>Cellular Data Roaming - Enable or Disable in Windows 10</v>
      </c>
      <c r="B409" s="10" t="s">
        <v>405</v>
      </c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ht="27.0" customHeight="1">
      <c r="A410" s="11" t="str">
        <f>HYPERLINK("https://www.tenforums.com/tutorials/149643-hide-show-choose-apps-can-use-your-cellular-data-windows-10-a.html","Cellular Settings - Hide or Show ""Choose apps that can use your cellular data"" Link in Windows 10")</f>
        <v>Cellular Settings - Hide or Show "Choose apps that can use your cellular data" Link in Windows 10</v>
      </c>
      <c r="B410" s="10" t="s">
        <v>406</v>
      </c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ht="27.0" customHeight="1">
      <c r="A411" s="11" t="str">
        <f>HYPERLINK("https://www.tenforums.com/tutorials/149209-how-turn-off-cellular-communication-windows-10-a.html","Cellular - Turn On or Off in Windows 10")</f>
        <v>Cellular - Turn On or Off in Windows 10</v>
      </c>
      <c r="B411" s="10" t="s">
        <v>407</v>
      </c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ht="27.0" customHeight="1">
      <c r="A412" s="8" t="str">
        <f>HYPERLINK("https://www.tenforums.com/tutorials/97066-add-remove-change-bitlocker-password-context-menu-windows-10-a.html","Change BitLocker Password Context Menu - Add or Remove in Windows 10")</f>
        <v>Change BitLocker Password Context Menu - Add or Remove in Windows 10</v>
      </c>
      <c r="B412" s="9" t="s">
        <v>288</v>
      </c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ht="27.0" customHeight="1">
      <c r="A413" s="8" t="str">
        <f>HYPERLINK("https://www.tenforums.com/tutorials/97077-add-remove-change-bitlocker-pin-context-menu-windows-10-a.html","Change BitLocker PIN Context Menu - Add or Remove in Windows 10")</f>
        <v>Change BitLocker PIN Context Menu - Add or Remove in Windows 10</v>
      </c>
      <c r="B413" s="9" t="s">
        <v>289</v>
      </c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ht="27.0" customHeight="1">
      <c r="A414" s="11" t="str">
        <f>HYPERLINK("https://www.tenforums.com/tutorials/152607-add-change-owner-context-menu-windows-10-a.html","Change Owner - Add to Context Menu in Windows 10")</f>
        <v>Change Owner - Add to Context Menu in Windows 10</v>
      </c>
      <c r="B414" s="10" t="s">
        <v>408</v>
      </c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ht="27.0" customHeight="1">
      <c r="A415" s="8" t="str">
        <f>HYPERLINK("https://www.tenforums.com/tutorials/125184-open-use-character-map-windows.html","Character Map - Open and Use in Windows")</f>
        <v>Character Map - Open and Use in Windows</v>
      </c>
      <c r="B415" s="9" t="s">
        <v>409</v>
      </c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ht="27.0" customHeight="1">
      <c r="A416" s="8" t="str">
        <f>HYPERLINK("https://www.tenforums.com/tutorials/3017-create-charms-bar-shortcut-windows-10-a.html","Charms Bar Shortcut - Create in Windows 10")</f>
        <v>Charms Bar Shortcut - Create in Windows 10</v>
      </c>
      <c r="B416" s="10" t="s">
        <v>410</v>
      </c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ht="27.0" customHeight="1">
      <c r="A417" s="8" t="str">
        <f>HYPERLINK("https://www.tenforums.com/tutorials/2676-open-charms-windows-10-a.html","Charms - Open in Windows 10")</f>
        <v>Charms - Open in Windows 10</v>
      </c>
      <c r="B417" s="10" t="s">
        <v>411</v>
      </c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ht="27.0" customHeight="1">
      <c r="A418" s="8" t="str">
        <f>HYPERLINK("https://www.tenforums.com/tutorials/75908-item-check-boxes-add-context-menu-windows-10-a.html","Check boxes for items - Add to Context Menu in Windows 10")</f>
        <v>Check boxes for items - Add to Context Menu in Windows 10</v>
      </c>
      <c r="B418" s="9" t="s">
        <v>412</v>
      </c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ht="27.0" customHeight="1">
      <c r="A419" s="8" t="str">
        <f>HYPERLINK("https://www.tenforums.com/tutorials/20616-select-items-using-check-boxes-turn-off-windows-10-a.html","Check Boxes to Select Items - Turn On or Off in Windows 10")</f>
        <v>Check Boxes to Select Items - Turn On or Off in Windows 10</v>
      </c>
      <c r="B419" s="9" t="s">
        <v>413</v>
      </c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ht="27.0" customHeight="1">
      <c r="A420" s="8" t="str">
        <f>HYPERLINK("https://www.tenforums.com/tutorials/69203-check-updates-windows-update-shortcut-create-windows-10-a.html","Check for updates in Windows Update shortcut - Create in Windows 10")</f>
        <v>Check for updates in Windows Update shortcut - Create in Windows 10</v>
      </c>
      <c r="B420" s="9" t="s">
        <v>414</v>
      </c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ht="27.0" customHeight="1">
      <c r="A421" s="8" t="str">
        <f>HYPERLINK("https://www.tenforums.com/tutorials/34763-child-account-add-remove-your-family-windows-10-a.html","Child Account - Add or Remove from Your Family in Windows 10")</f>
        <v>Child Account - Add or Remove from Your Family in Windows 10</v>
      </c>
      <c r="B421" s="9" t="s">
        <v>415</v>
      </c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ht="27.0" customHeight="1">
      <c r="A422" s="8" t="str">
        <f>HYPERLINK("https://www.tenforums.com/tutorials/40850-chkdsk-autochk-countdown-time-boot-change-windows-10-a.html","Chkdsk AutoChk Countdown Time at Boot - Change in Windows 10")</f>
        <v>Chkdsk AutoChk Countdown Time at Boot - Change in Windows 10</v>
      </c>
      <c r="B422" s="9" t="s">
        <v>219</v>
      </c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ht="27.0" customHeight="1">
      <c r="A423" s="8" t="str">
        <f>HYPERLINK("https://www.tenforums.com/tutorials/40822-chkdsk-log-event-viewer-read-windows-10-a.html","Chkdsk Log in Event Viewer - Read in Windows 10")</f>
        <v>Chkdsk Log in Event Viewer - Read in Windows 10</v>
      </c>
      <c r="B423" s="9" t="s">
        <v>416</v>
      </c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ht="27.0" customHeight="1">
      <c r="A424" s="8" t="str">
        <f>HYPERLINK("https://www.tenforums.com/tutorials/40734-drive-error-checking-windows-10-a.html","CHKDSK - Run for Drive in Windows 10")</f>
        <v>CHKDSK - Run for Drive in Windows 10</v>
      </c>
      <c r="B424" s="9" t="s">
        <v>417</v>
      </c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ht="27.0" customHeight="1">
      <c r="A425" s="8" t="str">
        <f>HYPERLINK("https://www.tenforums.com/tutorials/40957-chkdsk-scheduled-boot-cancel-windows-10-a.html","Chkdsk Scheduled at boot - Cancel in Windows 10")</f>
        <v>Chkdsk Scheduled at boot - Cancel in Windows 10</v>
      </c>
      <c r="B425" s="9" t="s">
        <v>418</v>
      </c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ht="27.0" customHeight="1">
      <c r="A426" s="8" t="str">
        <f>HYPERLINK("https://www.tenforums.com/tutorials/6039-choose-power-plan-context-menu-add-windows-10-a.html","Choose Power Plan context menu - Add in Windows 10")</f>
        <v>Choose Power Plan context menu - Add in Windows 10</v>
      </c>
      <c r="B426" s="9" t="s">
        <v>419</v>
      </c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ht="27.0" customHeight="1">
      <c r="A427" s="11" t="s">
        <v>420</v>
      </c>
      <c r="B427" s="10" t="s">
        <v>421</v>
      </c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ht="27.0" customHeight="1">
      <c r="A428" s="8" t="str">
        <f>HYPERLINK("https://www.tenforums.com/tutorials/116467-allow-block-sites-play-sound-google-chrome.html","Chrome - Allow or Block Sites to Play Sound in Windows")</f>
        <v>Chrome - Allow or Block Sites to Play Sound in Windows</v>
      </c>
      <c r="B428" s="9" t="s">
        <v>422</v>
      </c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ht="27.0" customHeight="1">
      <c r="A429" s="8" t="str">
        <f>HYPERLINK("https://www.tenforums.com/tutorials/74054-google-chrome-ask-save-passwords-turn-off-windows.html","Chrome Ask to Save Passwords - Turn On or Off in Windows")</f>
        <v>Chrome Ask to Save Passwords - Turn On or Off in Windows</v>
      </c>
      <c r="B429" s="10" t="s">
        <v>423</v>
      </c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ht="27.0" customHeight="1">
      <c r="A430" s="8" t="str">
        <f>HYPERLINK("https://www.tenforums.com/tutorials/74050-google-chrome-automatically-switch-new-tab-windows.html","Chrome - Automatically Switch to New Tab in Windows")</f>
        <v>Chrome - Automatically Switch to New Tab in Windows</v>
      </c>
      <c r="B430" s="10" t="s">
        <v>424</v>
      </c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ht="27.0" customHeight="1">
      <c r="A431" s="8" t="str">
        <f>HYPERLINK("https://www.tenforums.com/tutorials/121446-enable-disable-av1-video-codec-support-google-chrome.html","Chrome AV1 Video Codec Support - Enable or Disable ")</f>
        <v>Chrome AV1 Video Codec Support - Enable or Disable </v>
      </c>
      <c r="B431" s="9" t="s">
        <v>425</v>
      </c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ht="27.0" customHeight="1">
      <c r="A432" s="8" t="str">
        <f>HYPERLINK("https://www.tenforums.com/tutorials/80233-enable-disable-google-chrome-background-tab-throttling-windows.html","Chrome Background Tab Throttling - Enable or Disable in Windows")</f>
        <v>Chrome Background Tab Throttling - Enable or Disable in Windows</v>
      </c>
      <c r="B432" s="10" t="s">
        <v>426</v>
      </c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ht="27.0" customHeight="1">
      <c r="A433" s="8" t="str">
        <f>HYPERLINK("https://www.tenforums.com/tutorials/77852-google-chrome-bookmarks-delete-all-windows.html","Chrome Bookmarks - Delete All in Windows")</f>
        <v>Chrome Bookmarks - Delete All in Windows</v>
      </c>
      <c r="B433" s="10" t="s">
        <v>427</v>
      </c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ht="27.0" customHeight="1">
      <c r="A434" s="8" t="str">
        <f>HYPERLINK("https://www.tenforums.com/tutorials/77858-google-chrome-bookmarks-import-export-html-windows.html","Chrome Bookmarks - Import or Export as HTML in Windows")</f>
        <v>Chrome Bookmarks - Import or Export as HTML in Windows</v>
      </c>
      <c r="B434" s="10" t="s">
        <v>428</v>
      </c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ht="27.0" customHeight="1">
      <c r="A435" s="8" t="str">
        <f>HYPERLINK("https://www.tenforums.com/tutorials/98336-import-bookmarks-chrome-firefox-windows.html","Chrome Bookmarks - Import to Firefox in Windows")</f>
        <v>Chrome Bookmarks - Import to Firefox in Windows</v>
      </c>
      <c r="B435" s="9" t="s">
        <v>429</v>
      </c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ht="27.0" customHeight="1">
      <c r="A436" s="8" t="str">
        <f>HYPERLINK("https://www.tenforums.com/tutorials/117453-add-remove-close-buttons-inactive-tabs-google-chrome.html","Chrome Close Buttons on Inactive Tabs - Add or Remove ")</f>
        <v>Chrome Close Buttons on Inactive Tabs - Add or Remove </v>
      </c>
      <c r="B436" s="9" t="s">
        <v>430</v>
      </c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ht="27.0" customHeight="1">
      <c r="A437" s="8" t="str">
        <f>HYPERLINK("https://www.tenforums.com/tutorials/76929-google-chrome-cookies-allow-block-windows.html","Chrome Cookies - Allow or Block in Windows")</f>
        <v>Chrome Cookies - Allow or Block in Windows</v>
      </c>
      <c r="B437" s="10" t="s">
        <v>431</v>
      </c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ht="27.0" customHeight="1">
      <c r="A438" s="8" t="str">
        <f>HYPERLINK("https://www.tenforums.com/tutorials/77006-google-chrome-cookies-delete-windows.html","Chrome Cookies - Delete in Windows")</f>
        <v>Chrome Cookies - Delete in Windows</v>
      </c>
      <c r="B438" s="10" t="s">
        <v>432</v>
      </c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ht="27.0" customHeight="1">
      <c r="A439" s="12" t="str">
        <f>HYPERLINK("https://www.tenforums.com/tutorials/74358-create-desktop-shortcut-website-google-chrome.html","Chrome Desktop Shortcut of Website - Create")</f>
        <v>Chrome Desktop Shortcut of Website - Create</v>
      </c>
      <c r="B439" s="10" t="s">
        <v>433</v>
      </c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ht="27.0" customHeight="1">
      <c r="A440" s="8" t="str">
        <f>HYPERLINK("https://www.tenforums.com/tutorials/74372-google-chrome-download-folder-location-change-windows.html","Chrome Download Folder Location - Change in Windows")</f>
        <v>Chrome Download Folder Location - Change in Windows</v>
      </c>
      <c r="B440" s="10" t="s">
        <v>434</v>
      </c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ht="27.0" customHeight="1">
      <c r="A441" s="8" t="str">
        <f>HYPERLINK("https://www.tenforums.com/tutorials/78565-google-chrome-download-history-view-windows.html","Chrome Download History - View in Windows")</f>
        <v>Chrome Download History - View in Windows</v>
      </c>
      <c r="B441" s="10" t="s">
        <v>435</v>
      </c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ht="27.0" customHeight="1">
      <c r="A442" s="11" t="str">
        <f>HYPERLINK("https://www.tenforums.com/tutorials/145372-how-enable-disable-dns-over-https-doh-google-chrome.html","Chrome DNS over HTTPS (DoH) - Enable or Disable")</f>
        <v>Chrome DNS over HTTPS (DoH) - Enable or Disable</v>
      </c>
      <c r="B442" s="10" t="s">
        <v>436</v>
      </c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ht="27.0" customHeight="1">
      <c r="A443" s="8" t="str">
        <f>HYPERLINK("https://www.tenforums.com/tutorials/115757-enable-disable-emoji-context-menu-google-chrome-windows.html","Chrome Emoji Context Menu - Enable or Disable in Windows")</f>
        <v>Chrome Emoji Context Menu - Enable or Disable in Windows</v>
      </c>
      <c r="B443" s="9" t="s">
        <v>437</v>
      </c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ht="27.0" customHeight="1">
      <c r="A444" s="8" t="str">
        <f>HYPERLINK("https://www.tenforums.com/tutorials/108622-export-saved-passwords-google-chrome.html","Chrome - Export Saved Passwords")</f>
        <v>Chrome - Export Saved Passwords</v>
      </c>
      <c r="B444" s="9" t="s">
        <v>438</v>
      </c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ht="27.0" customHeight="1">
      <c r="A445" s="8" t="str">
        <f>HYPERLINK("https://www.tenforums.com/tutorials/129032-enable-disable-extensions-google-chrome.html","Chrome Extensions - Enable or Disable")</f>
        <v>Chrome Extensions - Enable or Disable</v>
      </c>
      <c r="B445" s="9" t="s">
        <v>439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ht="27.0" customHeight="1">
      <c r="A446" s="8" t="str">
        <f>HYPERLINK("https://www.tenforums.com/tutorials/129040-enable-disable-extensions-incognito-mode-google-chrome.html","Chrome Extensions - Enable or Disable in Incognito Mode")</f>
        <v>Chrome Extensions - Enable or Disable in Incognito Mode</v>
      </c>
      <c r="B446" s="9" t="s">
        <v>440</v>
      </c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ht="27.0" customHeight="1">
      <c r="A447" s="8" t="str">
        <f>HYPERLINK("https://www.tenforums.com/tutorials/129140-install-extensions-google-chrome.html","Chrome Extensions - Install")</f>
        <v>Chrome Extensions - Install</v>
      </c>
      <c r="B447" s="9" t="s">
        <v>441</v>
      </c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ht="27.0" customHeight="1">
      <c r="A448" s="11" t="str">
        <f>HYPERLINK("https://www.tenforums.com/tutorials/153789-how-enable-disable-extensions-toolbar-menu-google-chrome.html","Chrome Extensions Toolbar Menu - Enable or Disable")</f>
        <v>Chrome Extensions Toolbar Menu - Enable or Disable</v>
      </c>
      <c r="B448" s="10" t="s">
        <v>442</v>
      </c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ht="27.0" customHeight="1">
      <c r="A449" s="8" t="str">
        <f>HYPERLINK("https://www.tenforums.com/tutorials/129035-uninstall-extensions-google-chrome.html","Chrome Extensions - Uninstall")</f>
        <v>Chrome Extensions - Uninstall</v>
      </c>
      <c r="B449" s="9" t="s">
        <v>443</v>
      </c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ht="27.0" customHeight="1">
      <c r="A450" s="8" t="str">
        <f>HYPERLINK("https://www.tenforums.com/tutorials/112856-enable-disable-fast-tab-window-close-google-chrome.html","Chrome Fast Tab/Window Close - Enable or Disable ")</f>
        <v>Chrome Fast Tab/Window Close - Enable or Disable </v>
      </c>
      <c r="B450" s="9" t="s">
        <v>444</v>
      </c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ht="27.0" customHeight="1">
      <c r="A451" s="11" t="str">
        <f>HYPERLINK("https://www.tenforums.com/tutorials/140550-enable-disable-global-media-controls-google-chrome.html","Chrome Global Media Controls - Enable or Disable")</f>
        <v>Chrome Global Media Controls - Enable or Disable</v>
      </c>
      <c r="B451" s="10" t="s">
        <v>445</v>
      </c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ht="27.0" customHeight="1">
      <c r="A452" s="11" t="str">
        <f>HYPERLINK("https://www.tenforums.com/tutorials/140483-enable-disable-always-force-guest-mode-google-chrome.html","Chrome Guest Mode - Enable or Disable Always Force")</f>
        <v>Chrome Guest Mode - Enable or Disable Always Force</v>
      </c>
      <c r="B452" s="10" t="s">
        <v>446</v>
      </c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ht="27.0" customHeight="1">
      <c r="A453" s="11" t="str">
        <f>HYPERLINK("https://www.tenforums.com/tutorials/140479-open-close-guest-mode-window-google-chrome.html","Chrome Guest Mode - Open and Close window")</f>
        <v>Chrome Guest Mode - Open and Close window</v>
      </c>
      <c r="B453" s="10" t="s">
        <v>447</v>
      </c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ht="27.0" customHeight="1">
      <c r="A454" s="11" t="str">
        <f>HYPERLINK("https://www.tenforums.com/tutorials/140494-create-google-chrome-guest-mode-shortcut-windows.html","Chrome Guest Mode Shortcut - Create in Windows")</f>
        <v>Chrome Guest Mode Shortcut - Create in Windows</v>
      </c>
      <c r="B454" s="10" t="s">
        <v>448</v>
      </c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ht="27.0" customHeight="1">
      <c r="A455" s="8" t="str">
        <f>HYPERLINK("https://www.tenforums.com/tutorials/73858-google-chrome-home-button-hide-show-windows.html","Chrome Home Button - Hide or Show in Windows")</f>
        <v>Chrome Home Button - Hide or Show in Windows</v>
      </c>
      <c r="B455" s="9" t="s">
        <v>449</v>
      </c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ht="27.0" customHeight="1">
      <c r="A456" s="8" t="str">
        <f>HYPERLINK("https://www.tenforums.com/tutorials/73864-google-chrome-homepage-change-windows.html","Chrome Homepage - Change in Windows")</f>
        <v>Chrome Homepage - Change in Windows</v>
      </c>
      <c r="B456" s="9" t="s">
        <v>450</v>
      </c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ht="27.0" customHeight="1">
      <c r="A457" s="8" t="str">
        <f>HYPERLINK("https://www.tenforums.com/tutorials/92967-import-bookmarks-firefox-chrome-windows.html","Chrome - Import Bookmarks from Firefox in Windows")</f>
        <v>Chrome - Import Bookmarks from Firefox in Windows</v>
      </c>
      <c r="B457" s="9" t="s">
        <v>451</v>
      </c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ht="27.0" customHeight="1">
      <c r="A458" s="8" t="str">
        <f>HYPERLINK("https://www.tenforums.com/tutorials/19307-microsoft-edge-import-bookmarks-chrome-windows-10-a.html","Chrome - Import Bookmarks to Microsoft Edge in Windows 10")</f>
        <v>Chrome - Import Bookmarks to Microsoft Edge in Windows 10</v>
      </c>
      <c r="B458" s="9" t="s">
        <v>452</v>
      </c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ht="27.0" customHeight="1">
      <c r="A459" s="8" t="str">
        <f>HYPERLINK("https://www.tenforums.com/tutorials/19317-chrome-import-favorites-internet-explorer-windows-10-a.html","Chrome - Import Favorites from Internet Explorer in Windows 10")</f>
        <v>Chrome - Import Favorites from Internet Explorer in Windows 10</v>
      </c>
      <c r="B459" s="9" t="s">
        <v>453</v>
      </c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ht="27.0" customHeight="1">
      <c r="A460" s="8" t="str">
        <f>HYPERLINK("https://www.tenforums.com/tutorials/19336-chrome-import-favorites-microsoft-edge-windows-10-a.html","Chrome - Import Favorites from Microsoft Edge in Windows 10")</f>
        <v>Chrome - Import Favorites from Microsoft Edge in Windows 10</v>
      </c>
      <c r="B460" s="9" t="s">
        <v>454</v>
      </c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ht="27.0" customHeight="1">
      <c r="A461" s="8" t="str">
        <f>HYPERLINK("https://www.tenforums.com/tutorials/115665-enable-disable-incognito-mode-google-chrome-windows.html","Chrome Incognito Mode - Enable or Disable in Windows")</f>
        <v>Chrome Incognito Mode - Enable or Disable in Windows</v>
      </c>
      <c r="B461" s="9" t="s">
        <v>455</v>
      </c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ht="27.0" customHeight="1">
      <c r="A462" s="11" t="str">
        <f>HYPERLINK("https://www.tenforums.com/tutorials/140542-create-google-chrome-incognito-mode-shortcut-windows.html","Chrome Incognito Mode Shortcut - Create in Windows")</f>
        <v>Chrome Incognito Mode Shortcut - Create in Windows</v>
      </c>
      <c r="B462" s="10" t="s">
        <v>456</v>
      </c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ht="27.0" customHeight="1">
      <c r="A463" s="8" t="str">
        <f>HYPERLINK("https://www.tenforums.com/tutorials/112811-manage-audio-focus-across-tabs-google-chrome-windows.html","Chrome - Manage Audio Focus Across Tabs in Windows")</f>
        <v>Chrome - Manage Audio Focus Across Tabs in Windows</v>
      </c>
      <c r="B463" s="9" t="s">
        <v>457</v>
      </c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ht="27.0" customHeight="1">
      <c r="A464" s="8" t="str">
        <f>HYPERLINK("https://www.tenforums.com/tutorials/74122-google-chrome-manage-saved-passwords.html","Chrome - Manage Saved Passwords")</f>
        <v>Chrome - Manage Saved Passwords</v>
      </c>
      <c r="B464" s="10" t="s">
        <v>458</v>
      </c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ht="27.0" customHeight="1">
      <c r="A465" s="8" t="str">
        <f>HYPERLINK("https://www.tenforums.com/tutorials/115018-enable-material-design-ui-layout-top-google-chrome-windows.html","Chrome Material Design UI Layout for Top - Enable in Windows")</f>
        <v>Chrome Material Design UI Layout for Top - Enable in Windows</v>
      </c>
      <c r="B465" s="9" t="s">
        <v>459</v>
      </c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ht="27.0" customHeight="1">
      <c r="A466" s="8" t="str">
        <f>HYPERLINK("https://www.tenforums.com/tutorials/115752-enable-disable-native-notifications-google-chrome-windows-10-a.html","Chrome Native Notifications - Enable or Disable in Windows 10")</f>
        <v>Chrome Native Notifications - Enable or Disable in Windows 10</v>
      </c>
      <c r="B466" s="9" t="s">
        <v>460</v>
      </c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ht="27.0" customHeight="1">
      <c r="A467" s="8" t="str">
        <f>HYPERLINK("https://www.tenforums.com/tutorials/117462-change-new-tab-button-position-google-chrome.html","Chrome New Tab Button Position - Change")</f>
        <v>Chrome New Tab Button Position - Change</v>
      </c>
      <c r="B467" s="9" t="s">
        <v>461</v>
      </c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ht="27.0" customHeight="1">
      <c r="A468" s="8" t="str">
        <f>HYPERLINK("https://www.tenforums.com/tutorials/114790-enable-disable-changing-new-tab-page-background-google-chrome.html","Chrome New Tab Page Background - Enable or Disable Changing in Windows")</f>
        <v>Chrome New Tab Page Background - Enable or Disable Changing in Windows</v>
      </c>
      <c r="B468" s="9" t="s">
        <v>462</v>
      </c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ht="27.0" customHeight="1">
      <c r="A469" s="11" t="str">
        <f>HYPERLINK("https://www.tenforums.com/tutorials/140559-enable-disable-color-theme-new-tab-page-google-chrome.html","Chrome New Tab Page Customize Menu - Enable or Disable Color and Theme")</f>
        <v>Chrome New Tab Page Customize Menu - Enable or Disable Color and Theme</v>
      </c>
      <c r="B469" s="10" t="s">
        <v>463</v>
      </c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ht="27.0" customHeight="1">
      <c r="A470" s="11" t="str">
        <f>HYPERLINK("https://www.tenforums.com/tutorials/140595-enable-disable-new-tab-page-customization-menu-google-chrome.html","Chrome New Tab Page Customization Menu version 2 - Enable or Disable")</f>
        <v>Chrome New Tab Page Customization Menu version 2 - Enable or Disable</v>
      </c>
      <c r="B470" s="10" t="s">
        <v>464</v>
      </c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ht="27.0" customHeight="1">
      <c r="A471" s="11" t="str">
        <f>HYPERLINK("https://www.tenforums.com/tutorials/147893-how-enable-real-search-box-new-tab-page-google-chrome.html","Chrome New Tab Page - Enable Real Search Box")</f>
        <v>Chrome New Tab Page - Enable Real Search Box</v>
      </c>
      <c r="B471" s="10" t="s">
        <v>465</v>
      </c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ht="27.0" customHeight="1">
      <c r="A472" s="8" t="str">
        <f>HYPERLINK("https://www.tenforums.com/tutorials/117571-enable-disable-new-tab-page-material-design-ui-google-chrome.html","Chrome New Tab Page Material Design UI - Enable or Disable ")</f>
        <v>Chrome New Tab Page Material Design UI - Enable or Disable </v>
      </c>
      <c r="B472" s="9" t="s">
        <v>466</v>
      </c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ht="27.0" customHeight="1">
      <c r="A473" s="11" t="str">
        <f>HYPERLINK("https://www.tenforums.com/tutorials/140600-hide-show-shortcuts-new-tab-page-google-chrome.html","Chrome New Tab Page Shortcuts - Hide or Show")</f>
        <v>Chrome New Tab Page Shortcuts - Hide or Show</v>
      </c>
      <c r="B473" s="10" t="s">
        <v>467</v>
      </c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ht="27.0" customHeight="1">
      <c r="A474" s="8" t="str">
        <f>HYPERLINK("https://www.tenforums.com/tutorials/76829-google-chrome-page-prediction-turn-off-windows.html","Chrome Page Prediction - Turn On or Off in Windows")</f>
        <v>Chrome Page Prediction - Turn On or Off in Windows</v>
      </c>
      <c r="B474" s="10" t="s">
        <v>468</v>
      </c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ht="27.0" customHeight="1">
      <c r="A475" s="11" t="str">
        <f>HYPERLINK("https://www.tenforums.com/tutorials/155134-how-generate-qr-code-page-url-google-chrome.html","Chrome QR Code - Generate for Page URL")</f>
        <v>Chrome QR Code - Generate for Page URL</v>
      </c>
      <c r="B475" s="10" t="s">
        <v>469</v>
      </c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ht="27.0" customHeight="1">
      <c r="A476" s="11" t="str">
        <f>HYPERLINK("https://www.tenforums.com/tutorials/155133-how-enable-disable-qr-code-generator-google-chrome.html","Chrome QR Code Generator - Enable or Disable")</f>
        <v>Chrome QR Code Generator - Enable or Disable</v>
      </c>
      <c r="B476" s="10" t="s">
        <v>470</v>
      </c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ht="27.0" customHeight="1">
      <c r="A477" s="8" t="str">
        <f>HYPERLINK("https://www.tenforums.com/tutorials/134235-enable-reader-mode-distill-page-google-chrome.html","Chrome Reader Mode - Enable to Distill page")</f>
        <v>Chrome Reader Mode - Enable to Distill page</v>
      </c>
      <c r="B477" s="9" t="s">
        <v>471</v>
      </c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ht="27.0" customHeight="1">
      <c r="A478" s="8" t="str">
        <f>HYPERLINK("https://www.tenforums.com/tutorials/134239-enable-disable-rich-entity-search-suggestions-google-chrome.html","Chrome Rich Entity Search Suggestions - Enable or Disable")</f>
        <v>Chrome Rich Entity Search Suggestions - Enable or Disable</v>
      </c>
      <c r="B478" s="9" t="s">
        <v>472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ht="27.0" customHeight="1">
      <c r="A479" s="8" t="str">
        <f>HYPERLINK("https://www.tenforums.com/tutorials/71570-chrome-reset-default-windows.html","Chrome - Reset to Default in Windows")</f>
        <v>Chrome - Reset to Default in Windows</v>
      </c>
      <c r="B479" s="9" t="s">
        <v>473</v>
      </c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ht="27.0" customHeight="1">
      <c r="A480" s="8" t="str">
        <f>HYPERLINK("https://www.tenforums.com/tutorials/115669-enable-disable-saving-passwords-google-chrome-windows.html","Chrome Saving Passwords - Enable or Disable in Windows")</f>
        <v>Chrome Saving Passwords - Enable or Disable in Windows</v>
      </c>
      <c r="B480" s="9" t="s">
        <v>474</v>
      </c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ht="27.0" customHeight="1">
      <c r="A481" s="8" t="str">
        <f>HYPERLINK("https://www.tenforums.com/tutorials/117616-hide-show-www-subdomains-urls-address-bar-google-chrome.html","Chrome Scheme and WWW Subdomains of URLs in Address Bar - Hide or Show")</f>
        <v>Chrome Scheme and WWW Subdomains of URLs in Address Bar - Hide or Show</v>
      </c>
      <c r="B481" s="9" t="s">
        <v>475</v>
      </c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ht="27.0" customHeight="1">
      <c r="A482" s="8" t="str">
        <f>HYPERLINK("https://www.tenforums.com/tutorials/114780-change-default-search-engine-google-chrome-windows.html","Chrome Search Engine - Change Default in Windows")</f>
        <v>Chrome Search Engine - Change Default in Windows</v>
      </c>
      <c r="B482" s="9" t="s">
        <v>476</v>
      </c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ht="27.0" customHeight="1">
      <c r="A483" s="8" t="str">
        <f>HYPERLINK("https://www.tenforums.com/tutorials/117396-add-remove-security-indicator-text-https-pages-google-chrome.html","Chrome Security Indicator Text for HTTPS Pages - Add or Remove in Windows")</f>
        <v>Chrome Security Indicator Text for HTTPS Pages - Add or Remove in Windows</v>
      </c>
      <c r="B483" s="9" t="s">
        <v>477</v>
      </c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ht="27.0" customHeight="1">
      <c r="A484" s="8" t="str">
        <f>HYPERLINK("https://www.tenforums.com/tutorials/117521-enable-disable-single-tab-mode-google-chrome.html","Chrome Single Tab Mode - Enable or Disable")</f>
        <v>Chrome Single Tab Mode - Enable or Disable</v>
      </c>
      <c r="B484" s="9" t="s">
        <v>478</v>
      </c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ht="27.0" customHeight="1">
      <c r="A485" s="8" t="str">
        <f>HYPERLINK("https://www.tenforums.com/tutorials/112915-enable-disable-smooth-scrolling-google-chrome.html","Chrome Smooth Scrolling - Enable or Disable")</f>
        <v>Chrome Smooth Scrolling - Enable or Disable</v>
      </c>
      <c r="B485" s="9" t="s">
        <v>479</v>
      </c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ht="27.0" customHeight="1">
      <c r="A486" s="8" t="str">
        <f>HYPERLINK("https://www.tenforums.com/tutorials/73875-google-chrome-startup-page-change-windows.html","Chrome Startup Page - Change in Windows")</f>
        <v>Chrome Startup Page - Change in Windows</v>
      </c>
      <c r="B486" s="9" t="s">
        <v>480</v>
      </c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ht="27.0" customHeight="1">
      <c r="A487" s="8" t="str">
        <f>HYPERLINK("https://www.tenforums.com/tutorials/112920-enable-disable-tab-audio-muting-google-chrome.html","Chrome Tab Audio Muting - Enable or Disable in Windows")</f>
        <v>Chrome Tab Audio Muting - Enable or Disable in Windows</v>
      </c>
      <c r="B487" s="9" t="s">
        <v>481</v>
      </c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ht="27.0" customHeight="1">
      <c r="A488" s="11" t="str">
        <f>HYPERLINK("https://www.tenforums.com/tutorials/146276-how-enable-disable-tab-freezing-google-chrome.html","Chrome Tab Freezing - Enable or Disable")</f>
        <v>Chrome Tab Freezing - Enable or Disable</v>
      </c>
      <c r="B488" s="10" t="s">
        <v>482</v>
      </c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ht="27.0" customHeight="1">
      <c r="A489" s="11" t="str">
        <f>HYPERLINK("https://www.tenforums.com/tutorials/149978-how-enable-disable-tab-groups-google-chrome.html","Chrome Tab Groups - Enable or Disable")</f>
        <v>Chrome Tab Groups - Enable or Disable</v>
      </c>
      <c r="B489" s="10" t="s">
        <v>483</v>
      </c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ht="27.0" customHeight="1">
      <c r="A490" s="11" t="str">
        <f>HYPERLINK("https://www.tenforums.com/tutorials/143215-enable-disable-tab-hover-cards-card-images-google-chrome.html","Chrome Tab Hover Cards and Card Images - Enable or Disable")</f>
        <v>Chrome Tab Hover Cards and Card Images - Enable or Disable</v>
      </c>
      <c r="B490" s="10" t="s">
        <v>484</v>
      </c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ht="27.0" customHeight="1">
      <c r="A491" s="8" t="str">
        <f>HYPERLINK("https://www.tenforums.com/tutorials/125366-change-theme-google-chrome.html","Chrome Theme - Change")</f>
        <v>Chrome Theme - Change</v>
      </c>
      <c r="B491" s="9" t="s">
        <v>485</v>
      </c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ht="27.0" customHeight="1">
      <c r="A492" s="8" t="str">
        <f>HYPERLINK("https://www.tenforums.com/tutorials/134484-enable-disable-chrome-exe-volume-control-media-key-handling.html","chrome.exe Volume Control and Media Key Handling - Enable or Disable in Google Chrome")</f>
        <v>chrome.exe Volume Control and Media Key Handling - Enable or Disable in Google Chrome</v>
      </c>
      <c r="B492" s="9" t="s">
        <v>486</v>
      </c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ht="27.0" customHeight="1">
      <c r="A493" s="8" t="str">
        <f>HYPERLINK("https://www.tenforums.com/tutorials/104700-allow-block-website-notifications-google-chrome-windows.html","Chrome Website Notifications - Allow or Block in Windows")</f>
        <v>Chrome Website Notifications - Allow or Block in Windows</v>
      </c>
      <c r="B493" s="9" t="s">
        <v>487</v>
      </c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ht="27.0" customHeight="1">
      <c r="A494" s="11" t="str">
        <f>HYPERLINK("https://www.tenforums.com/tutorials/141981-how-use-cipher-command-overwrite-deleted-data-windows.html","Cipher Command - Use to Overwrite Deleted Data in Windows")</f>
        <v>Cipher Command - Use to Overwrite Deleted Data in Windows</v>
      </c>
      <c r="B494" s="10" t="s">
        <v>488</v>
      </c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ht="27.0" customHeight="1">
      <c r="A495" s="8" t="str">
        <f>HYPERLINK("https://www.tenforums.com/tutorials/41804-clean-boot-perform-windows-10-troubleshoot-software-conflicts.html","Clean Boot - Perform in Windows 10 to Troubleshoot Software Conflicts")</f>
        <v>Clean Boot - Perform in Windows 10 to Troubleshoot Software Conflicts</v>
      </c>
      <c r="B495" s="9" t="s">
        <v>489</v>
      </c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ht="27.0" customHeight="1">
      <c r="A496" s="8" t="str">
        <f>HYPERLINK("https://www.tenforums.com/tutorials/85819-erase-disk-using-diskpart-clean-command-windows-10-a.html","Clean Diskpart Command - Erase Disk in Windows 10")</f>
        <v>Clean Diskpart Command - Erase Disk in Windows 10</v>
      </c>
      <c r="B496" s="9" t="s">
        <v>490</v>
      </c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ht="27.0" customHeight="1">
      <c r="A497" s="8" t="str">
        <f>HYPERLINK("https://www.tenforums.com/tutorials/96555-windows-insider-clean-install-latest-fast-ring-build.html","Clean install latest Windows Insider Fast Ring build of Windows 10")</f>
        <v>Clean install latest Windows Insider Fast Ring build of Windows 10</v>
      </c>
      <c r="B497" s="9" t="s">
        <v>491</v>
      </c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ht="27.0" customHeight="1">
      <c r="A498" s="8" t="str">
        <f>HYPERLINK("https://www.tenforums.com/tutorials/1950-clean-install-windows-10-a.html","Clean Install Windows 10")</f>
        <v>Clean Install Windows 10</v>
      </c>
      <c r="B498" s="9" t="s">
        <v>492</v>
      </c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ht="27.0" customHeight="1">
      <c r="A499" s="8" t="str">
        <f>HYPERLINK("https://www.tenforums.com/tutorials/23354-clean-install-windows-10-directly-without-having-upgrade-first.html","Clean Install Windows 10 Directly without having to Upgrade First")</f>
        <v>Clean Install Windows 10 Directly without having to Upgrade First</v>
      </c>
      <c r="B499" s="9" t="s">
        <v>493</v>
      </c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ht="27.0" customHeight="1">
      <c r="A500" s="8" t="str">
        <f>HYPERLINK("https://www.tenforums.com/tutorials/94479-clean-install-windows-10-without-dvd-usb-flash-drive.html","Clean Install Windows 10 without DVD or USB Flash Drive")</f>
        <v>Clean Install Windows 10 without DVD or USB Flash Drive</v>
      </c>
      <c r="B500" s="9" t="s">
        <v>494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ht="27.0" customHeight="1">
      <c r="A501" s="8" t="str">
        <f>HYPERLINK("https://www.tenforums.com/tutorials/126544-windows-insider-build-alternative-method-clean-install.html","Clean Install Windows Insider Build - Alternative Method")</f>
        <v>Clean Install Windows Insider Build - Alternative Method</v>
      </c>
      <c r="B501" s="9" t="s">
        <v>495</v>
      </c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ht="27.0" customHeight="1">
      <c r="A502" s="8" t="str">
        <f>HYPERLINK("https://www.tenforums.com/tutorials/73739-cleanup-add-context-menu-windows-10-a.html","Cleanup - Add to Context Menu in Windows 10 ")</f>
        <v>Cleanup - Add to Context Menu in Windows 10 </v>
      </c>
      <c r="B502" s="9" t="s">
        <v>496</v>
      </c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ht="27.0" customHeight="1">
      <c r="A503" s="8" t="str">
        <f>HYPERLINK("https://www.tenforums.com/tutorials/4326-clear-clipboard-shortcut-create-windows-10-a.html","Clear Clipboard shortcut - Create in Windows 10")</f>
        <v>Clear Clipboard shortcut - Create in Windows 10</v>
      </c>
      <c r="B503" s="9" t="s">
        <v>497</v>
      </c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ht="27.0" customHeight="1">
      <c r="A504" s="8" t="str">
        <f>HYPERLINK("https://www.tenforums.com/tutorials/80598-turn-off-cleartype-windows-10-a.html","ClearType - Turn On or Off in Windows 10")</f>
        <v>ClearType - Turn On or Off in Windows 10</v>
      </c>
      <c r="B504" s="10" t="s">
        <v>498</v>
      </c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ht="27.0" customHeight="1">
      <c r="A505" s="8" t="str">
        <f>HYPERLINK("https://www.tenforums.com/tutorials/37536-click-here-enter-your-most-recent-credential-fix-windows-10-a.html","Click here to enter your most recent credential - Fix in Windows 10")</f>
        <v>Click here to enter your most recent credential - Fix in Windows 10</v>
      </c>
      <c r="B505" s="9" t="s">
        <v>499</v>
      </c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ht="27.0" customHeight="1">
      <c r="A506" s="8" t="str">
        <f>HYPERLINK("https://www.tenforums.com/tutorials/106624-turn-off-mouse-clicklock-windows.html","ClickLock - Turn On or Off in Windows")</f>
        <v>ClickLock - Turn On or Off in Windows</v>
      </c>
      <c r="B506" s="9" t="s">
        <v>500</v>
      </c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ht="27.0" customHeight="1">
      <c r="A507" s="8" t="str">
        <f>HYPERLINK("https://www.tenforums.com/tutorials/109854-clear-clipboard-data-windows-10-a.html","Clipboard Data - Clear in Windows 10")</f>
        <v>Clipboard Data - Clear in Windows 10</v>
      </c>
      <c r="B507" s="9" t="s">
        <v>501</v>
      </c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ht="27.0" customHeight="1">
      <c r="A508" s="8" t="str">
        <f>HYPERLINK("https://www.tenforums.com/tutorials/111252-add-turn-off-clipboard-history-context-menu-windows-10-a.html","Clipboard History Context Menu - Add or Remove in Windows 10")</f>
        <v>Clipboard History Context Menu - Add or Remove in Windows 10</v>
      </c>
      <c r="B508" s="9" t="s">
        <v>502</v>
      </c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ht="27.0" customHeight="1">
      <c r="A509" s="8" t="str">
        <f>HYPERLINK("https://www.tenforums.com/tutorials/110039-enable-disable-clipboard-history-windows-10-a.html","Clipboard History - Enable or Disable in Windows 10")</f>
        <v>Clipboard History - Enable or Disable in Windows 10</v>
      </c>
      <c r="B509" s="9" t="s">
        <v>503</v>
      </c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ht="27.0" customHeight="1">
      <c r="A510" s="8" t="str">
        <f>HYPERLINK("https://www.tenforums.com/tutorials/109868-pin-unpin-items-clipboard-history-windows-10-a.html","Clipboard History - Pin or Unpin Items in Windows 10")</f>
        <v>Clipboard History - Pin or Unpin Items in Windows 10</v>
      </c>
      <c r="B510" s="9" t="s">
        <v>504</v>
      </c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ht="27.0" customHeight="1">
      <c r="A511" s="8" t="str">
        <f>HYPERLINK("https://www.tenforums.com/tutorials/109799-turn-off-clipboard-history-windows-10-a.html","Clipboard History - Turn On or Off in Windows 10")</f>
        <v>Clipboard History - Turn On or Off in Windows 10</v>
      </c>
      <c r="B511" s="9" t="s">
        <v>505</v>
      </c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ht="27.0" customHeight="1">
      <c r="A512" s="8" t="str">
        <f>HYPERLINK("https://www.tenforums.com/tutorials/110048-enable-disable-clipboard-sync-across-devices-windows-10-a.html","Clipboard Sync Across Devices - Enable or Disable in Windows 10")</f>
        <v>Clipboard Sync Across Devices - Enable or Disable in Windows 10</v>
      </c>
      <c r="B512" s="9" t="s">
        <v>506</v>
      </c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ht="27.0" customHeight="1">
      <c r="A513" s="8" t="str">
        <f>HYPERLINK("https://www.tenforums.com/tutorials/109803-turn-off-clipboard-sync-across-devices-windows-10-a.html","Clipboard Sync Across Devices - Turn On or Off in Windows 10")</f>
        <v>Clipboard Sync Across Devices - Turn On or Off in Windows 10</v>
      </c>
      <c r="B513" s="9" t="s">
        <v>507</v>
      </c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ht="27.0" customHeight="1">
      <c r="A514" s="11" t="str">
        <f>HYPERLINK("https://www.tenforums.com/tutorials/56625-hide-show-calendar-agenda-clock-taskbar-windows-10-a.html","Clock Agenda - Hide or Show in Windows 10")</f>
        <v>Clock Agenda - Hide or Show in Windows 10</v>
      </c>
      <c r="B514" s="10" t="s">
        <v>364</v>
      </c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</row>
    <row r="515" ht="27.0" customHeight="1">
      <c r="A515" s="8" t="str">
        <f>HYPERLINK("https://www.tenforums.com/tutorials/4429-enable-disable-new-clock-calendar-windows-10-a.html","Clock and Calendar New Experience - Enable or Disable in Windows 10")</f>
        <v>Clock and Calendar New Experience - Enable or Disable in Windows 10</v>
      </c>
      <c r="B515" s="10" t="s">
        <v>368</v>
      </c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ht="27.0" customHeight="1">
      <c r="A516" s="8" t="str">
        <f>HYPERLINK("https://www.tenforums.com/tutorials/6408-time-change-windows-10-a.html","Clock - Change Time in Windows 10")</f>
        <v>Clock - Change Time in Windows 10</v>
      </c>
      <c r="B516" s="9" t="s">
        <v>508</v>
      </c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ht="27.0" customHeight="1">
      <c r="A517" s="11" t="str">
        <f>HYPERLINK("https://www.tenforums.com/tutorials/152682-turn-off-adjust-daylight-saving-time-windows-10-a.html","Clock Daylight Saving Time - Turn On or Off in Windows 10")</f>
        <v>Clock Daylight Saving Time - Turn On or Off in Windows 10</v>
      </c>
      <c r="B517" s="10" t="s">
        <v>509</v>
      </c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ht="27.0" customHeight="1">
      <c r="A518" s="8" t="str">
        <f>HYPERLINK("https://www.tenforums.com/tutorials/73416-lock-screen-clock-change-12-hour-24-hour-format-windows-10-a.html","Clock on Lock Screen - Change to 12 hour or 24 hour Format in Windows 10 ")</f>
        <v>Clock on Lock Screen - Change to 12 hour or 24 hour Format in Windows 10 </v>
      </c>
      <c r="B518" s="9" t="s">
        <v>510</v>
      </c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ht="27.0" customHeight="1">
      <c r="A519" s="8" t="str">
        <f>HYPERLINK("https://www.tenforums.com/tutorials/73388-clock-taskbar-change-12-hour-24-hour-format-windows-10-a.html","Clock on Taskbar - Change to 12 hour or 24 hour Format in Windows 10 ")</f>
        <v>Clock on Taskbar - Change to 12 hour or 24 hour Format in Windows 10 </v>
      </c>
      <c r="B519" s="9" t="s">
        <v>511</v>
      </c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ht="27.0" customHeight="1">
      <c r="A520" s="8" t="str">
        <f>HYPERLINK("https://www.tenforums.com/tutorials/73967-hide-show-seconds-taskbar-clock-windows-10-a.html","Clock on Taskbar - Hide or Show Seconds in Windows 10 ")</f>
        <v>Clock on Taskbar - Hide or Show Seconds in Windows 10 </v>
      </c>
      <c r="B520" s="9" t="s">
        <v>512</v>
      </c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ht="27.0" customHeight="1">
      <c r="A521" s="8" t="str">
        <f>HYPERLINK("https://www.tenforums.com/tutorials/6410-clock-synchronize-internet-time-server-windows-10-a.html","Clock - Synchronize with Internet Time Server in Windows 10")</f>
        <v>Clock - Synchronize with Internet Time Server in Windows 10</v>
      </c>
      <c r="B521" s="9" t="s">
        <v>513</v>
      </c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ht="27.0" customHeight="1">
      <c r="A522" s="12" t="str">
        <f>HYPERLINK("https://www.tenforums.com/tutorials/27744-add-remove-additional-time-zone-clocks-taskbar-windows-10-a.html","Clocks - Add or Remove Additional Clocks for Different Time Zones on Taskbar in Windows 10")</f>
        <v>Clocks - Add or Remove Additional Clocks for Different Time Zones on Taskbar in Windows 10</v>
      </c>
      <c r="B522" s="10" t="s">
        <v>90</v>
      </c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ht="27.0" customHeight="1">
      <c r="A523" s="8" t="str">
        <f>HYPERLINK("https://www.tenforums.com/tutorials/69762-lid-close-default-action-change-windows-10-a.html","Close Lid Default Action - Change in Windows 10 ")</f>
        <v>Close Lid Default Action - Change in Windows 10 </v>
      </c>
      <c r="B523" s="9" t="s">
        <v>514</v>
      </c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ht="27.0" customHeight="1">
      <c r="A524" s="11" t="str">
        <f>HYPERLINK("https://www.tenforums.com/tutorials/147283-how-close-open-app-window-windows-10-a.html","Close Open App or Window in Windows 10")</f>
        <v>Close Open App or Window in Windows 10</v>
      </c>
      <c r="B524" s="10" t="s">
        <v>515</v>
      </c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ht="27.0" customHeight="1">
      <c r="A525" s="8" t="str">
        <f>HYPERLINK("https://www.tenforums.com/tutorials/97636-change-closed-caption-settings-windows-10-a.html","Closed Caption Settings - Change in Windows 10")</f>
        <v>Closed Caption Settings - Change in Windows 10</v>
      </c>
      <c r="B525" s="9" t="s">
        <v>516</v>
      </c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ht="27.0" customHeight="1">
      <c r="A526" s="8" t="str">
        <f>HYPERLINK("https://www.tenforums.com/tutorials/88731-enable-disable-show-cloud-content-search-results-windows-10-a.html","Cloud Content in Search Results - Enable or Disable in Windows 10")</f>
        <v>Cloud Content in Search Results - Enable or Disable in Windows 10</v>
      </c>
      <c r="B526" s="9" t="s">
        <v>517</v>
      </c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ht="27.0" customHeight="1">
      <c r="A527" s="8" t="str">
        <f>HYPERLINK("https://www.tenforums.com/tutorials/3123-clsid-key-guid-shortcuts-list-windows-10-a.html","CLSID Key (GUID) Shortcuts List for Windows 10")</f>
        <v>CLSID Key (GUID) Shortcuts List for Windows 10</v>
      </c>
      <c r="B527" s="9" t="s">
        <v>518</v>
      </c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ht="27.0" customHeight="1">
      <c r="A528" s="11" t="str">
        <f>HYPERLINK("https://www.tenforums.com/tutorials/154267-how-add-color-appearance-control-panel-windows.html","Color and Appearance - Add to Control Panel in Windows")</f>
        <v>Color and Appearance - Add to Control Panel in Windows</v>
      </c>
      <c r="B528" s="10" t="s">
        <v>519</v>
      </c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ht="27.0" customHeight="1">
      <c r="A529" s="8" t="str">
        <f>HYPERLINK("https://www.tenforums.com/tutorials/90683-allow-prevent-changing-color-appearance-windows-10-a.html","Color and Appearance - Allow or Prevent Changing in Windows 10")</f>
        <v>Color and Appearance - Allow or Prevent Changing in Windows 10</v>
      </c>
      <c r="B529" s="9" t="s">
        <v>520</v>
      </c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ht="27.0" customHeight="1">
      <c r="A530" s="8" t="str">
        <f>HYPERLINK("https://www.tenforums.com/tutorials/3380-color-appearance-change-windows-10-a.html","Color and Appearance - Change in Windows 10")</f>
        <v>Color and Appearance - Change in Windows 10</v>
      </c>
      <c r="B530" s="9" t="s">
        <v>5</v>
      </c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ht="27.0" customHeight="1">
      <c r="A531" s="8" t="str">
        <f>HYPERLINK("https://www.tenforums.com/tutorials/5848-color-appearance-shortcut-create-windows-10-a.html","Color and Appearance shortcut - Create in Windows 10")</f>
        <v>Color and Appearance shortcut - Create in Windows 10</v>
      </c>
      <c r="B531" s="9" t="s">
        <v>521</v>
      </c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ht="27.0" customHeight="1">
      <c r="A532" s="8" t="str">
        <f>HYPERLINK("https://www.tenforums.com/tutorials/103066-enable-disable-color-filters-hotkey-windows-10-a.html","Color Filters Hotkey - Enable or Disable in Windows 10")</f>
        <v>Color Filters Hotkey - Enable or Disable in Windows 10</v>
      </c>
      <c r="B532" s="9" t="s">
        <v>522</v>
      </c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ht="27.0" customHeight="1">
      <c r="A533" s="8" t="str">
        <f>HYPERLINK("https://www.tenforums.com/tutorials/86376-turn-off-color-filters-screen-windows-10-a.html","Color Filters - Turn On or Off in Windows 10")</f>
        <v>Color Filters - Turn On or Off in Windows 10</v>
      </c>
      <c r="B533" s="9" t="s">
        <v>523</v>
      </c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ht="27.0" customHeight="1">
      <c r="A534" s="8" t="str">
        <f>HYPERLINK("https://www.tenforums.com/tutorials/32118-inactive-title-bar-color-change-windows-10-a.html","Color of Inactive Title Bar - Change in Windows 10")</f>
        <v>Color of Inactive Title Bar - Change in Windows 10</v>
      </c>
      <c r="B534" s="9" t="s">
        <v>524</v>
      </c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ht="27.0" customHeight="1">
      <c r="A535" s="8" t="str">
        <f>HYPERLINK("https://www.tenforums.com/tutorials/5768-start-menu-taskbar-color-turn-off-windows-10-a.html","Color on Taskbar and Start Menu - Turn On or Off in Windows 10")</f>
        <v>Color on Taskbar and Start Menu - Turn On or Off in Windows 10</v>
      </c>
      <c r="B535" s="9" t="s">
        <v>525</v>
      </c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ht="27.0" customHeight="1">
      <c r="A536" s="8" t="str">
        <f>HYPERLINK("https://www.tenforums.com/tutorials/32181-taskbar-color-turn-off-show-color-only-windows-10-a.html","Color on Taskbar - Turn On or Off Show Color Only On in Windows 10")</f>
        <v>Color on Taskbar - Turn On or Off Show Color Only On in Windows 10</v>
      </c>
      <c r="B536" s="9" t="s">
        <v>526</v>
      </c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ht="27.0" customHeight="1">
      <c r="A537" s="8" t="str">
        <f>HYPERLINK("https://www.tenforums.com/tutorials/95462-clear-recent-colors-history-windows-10-a.html","Colors History - Clear in Windows 10")</f>
        <v>Colors History - Clear in Windows 10</v>
      </c>
      <c r="B537" s="9" t="s">
        <v>6</v>
      </c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ht="27.0" customHeight="1">
      <c r="A538" s="8" t="str">
        <f>HYPERLINK("https://www.tenforums.com/tutorials/35200-folder-view-size-all-columns-fit-windows-10-a.html","Column Width in Folder - Size All Columns to Fit in Windows 10")</f>
        <v>Column Width in Folder - Size All Columns to Fit in Windows 10</v>
      </c>
      <c r="B538" s="9" t="s">
        <v>527</v>
      </c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ht="27.0" customHeight="1">
      <c r="A539" s="8" t="str">
        <f>HYPERLINK("https://www.tenforums.com/tutorials/2880-command-prompt-boot-open-windows-10-a.html","Command Prompt at Boot - Open in Windows 10")</f>
        <v>Command Prompt at Boot - Open in Windows 10</v>
      </c>
      <c r="B539" s="9" t="s">
        <v>528</v>
      </c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ht="27.0" customHeight="1">
      <c r="A540" s="8" t="str">
        <f>HYPERLINK("https://www.tenforums.com/tutorials/94004-customize-command-prompt-colors-windows.html","Command Prompt Colors - Customize in Windows")</f>
        <v>Command Prompt Colors - Customize in Windows</v>
      </c>
      <c r="B540" s="9" t="s">
        <v>529</v>
      </c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ht="27.0" customHeight="1">
      <c r="A541" s="8" t="str">
        <f>HYPERLINK("https://www.tenforums.com/tutorials/2790-elevated-command-prompt-open-windows-10-a.html","Command Prompt Elevated - Open in Windows 10")</f>
        <v>Command Prompt Elevated - Open in Windows 10</v>
      </c>
      <c r="B541" s="9" t="s">
        <v>530</v>
      </c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ht="27.0" customHeight="1">
      <c r="A542" s="11" t="str">
        <f>HYPERLINK("https://www.tenforums.com/tutorials/143733-disable-command-prompt-windows-7-windows-8-windows-10-a.html","Command Prompt - Enable or Disable in Windows 7, Windows 8, and Windows 10")</f>
        <v>Command Prompt - Enable or Disable in Windows 7, Windows 8, and Windows 10</v>
      </c>
      <c r="B542" s="10" t="s">
        <v>531</v>
      </c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ht="27.0" customHeight="1">
      <c r="A543" s="8" t="str">
        <f>HYPERLINK("https://www.tenforums.com/tutorials/93961-change-command-prompt-font-font-size-windows.html","Command Prompt Font and Font Size - Change in Windows")</f>
        <v>Command Prompt Font and Font Size - Change in Windows</v>
      </c>
      <c r="B543" s="9" t="s">
        <v>532</v>
      </c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ht="27.0" customHeight="1">
      <c r="A544" s="8" t="str">
        <f>HYPERLINK("https://www.tenforums.com/tutorials/94146-enable-disable-legacy-console-cmd-powershell-windows-10-a.html","Command Prompt Legacy Console - Enable or Disable in Windows 10")</f>
        <v>Command Prompt Legacy Console - Enable or Disable in Windows 10</v>
      </c>
      <c r="B544" s="9" t="s">
        <v>533</v>
      </c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ht="27.0" customHeight="1">
      <c r="A545" s="8" t="str">
        <f>HYPERLINK("https://www.tenforums.com/tutorials/3288-command-prompt-open-windows-10-a.html","Command Prompt - Open in Windows 10")</f>
        <v>Command Prompt - Open in Windows 10</v>
      </c>
      <c r="B545" s="9" t="s">
        <v>534</v>
      </c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ht="27.0" customHeight="1">
      <c r="A546" s="11" t="s">
        <v>535</v>
      </c>
      <c r="B546" s="10" t="s">
        <v>536</v>
      </c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ht="27.0" customHeight="1">
      <c r="A547" s="11" t="s">
        <v>537</v>
      </c>
      <c r="B547" s="10" t="s">
        <v>538</v>
      </c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ht="27.0" customHeight="1">
      <c r="A548" s="11" t="s">
        <v>539</v>
      </c>
      <c r="B548" s="9" t="s">
        <v>540</v>
      </c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ht="27.0" customHeight="1">
      <c r="A549" s="8" t="str">
        <f>HYPERLINK("https://www.tenforums.com/tutorials/22882-win-x-menu-show-command-prompt-powershell-windows-10-a.html","Command Prompt or PowerShell on Win+X menu in Windows 10 ")</f>
        <v>Command Prompt or PowerShell on Win+X menu in Windows 10 </v>
      </c>
      <c r="B549" s="9" t="s">
        <v>541</v>
      </c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ht="27.0" customHeight="1">
      <c r="A550" s="8" t="str">
        <f>HYPERLINK("https://www.sevenforums.com/tutorials/401170-command-prompt-restore-default-personalization-settings.html","Command Prompt - Restore Default Personalization Settings ")</f>
        <v>Command Prompt - Restore Default Personalization Settings </v>
      </c>
      <c r="B550" s="9" t="s">
        <v>542</v>
      </c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ht="27.0" customHeight="1">
      <c r="A551" s="11" t="s">
        <v>543</v>
      </c>
      <c r="B551" s="10" t="s">
        <v>544</v>
      </c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ht="27.0" customHeight="1">
      <c r="A552" s="8" t="str">
        <f>HYPERLINK("https://www.tenforums.com/tutorials/94089-change-command-prompt-screen-buffer-size-windows.html","Command Prompt Screen Buffer Size - Change in Windows")</f>
        <v>Command Prompt Screen Buffer Size - Change in Windows</v>
      </c>
      <c r="B552" s="9" t="s">
        <v>545</v>
      </c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ht="27.0" customHeight="1">
      <c r="A553" s="8" t="str">
        <f>HYPERLINK("https://www.tenforums.com/tutorials/94016-change-command-prompt-transparency-level-windows-10-a.html","Command Prompt Transparency Level - Change in Windows 10")</f>
        <v>Command Prompt Transparency Level - Change in Windows 10</v>
      </c>
      <c r="B553" s="9" t="s">
        <v>546</v>
      </c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ht="27.0" customHeight="1">
      <c r="A554" s="8" t="str">
        <f>HYPERLINK("https://www.tenforums.com/tutorials/94092-turn-off-wrap-text-output-resize-command-prompt-windows.html","Command Prompt - Turn On or Off Wrap Text Output on Resize in Windows")</f>
        <v>Command Prompt - Turn On or Off Wrap Text Output on Resize in Windows</v>
      </c>
      <c r="B554" s="9" t="s">
        <v>547</v>
      </c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ht="27.0" customHeight="1">
      <c r="A555" s="8" t="str">
        <f>HYPERLINK("https://www.tenforums.com/tutorials/93950-customize-command-prompt-window-position-windows.html","Command Prompt Window Position - Customize in Windows")</f>
        <v>Command Prompt Window Position - Customize in Windows</v>
      </c>
      <c r="B555" s="9" t="s">
        <v>548</v>
      </c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ht="27.0" customHeight="1">
      <c r="A556" s="8" t="str">
        <f>HYPERLINK("https://www.tenforums.com/tutorials/94076-change-command-prompt-default-window-size-windows.html","Command Prompt Window Size - Change in Windows")</f>
        <v>Command Prompt Window Size - Change in Windows</v>
      </c>
      <c r="B556" s="9" t="s">
        <v>549</v>
      </c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ht="27.0" customHeight="1">
      <c r="A557" s="8" t="str">
        <f>HYPERLINK("https://www.tenforums.com/tutorials/126160-add-remove-back-button-common-dialog-box-windows.html","Common Dialog Box Back Button - Add or Remove in Windows")</f>
        <v>Common Dialog Box Back Button - Add or Remove in Windows</v>
      </c>
      <c r="B557" s="9" t="s">
        <v>550</v>
      </c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ht="27.0" customHeight="1">
      <c r="A558" s="8" t="str">
        <f>HYPERLINK("https://www.tenforums.com/tutorials/126098-enable-disable-dropdown-list-recent-files-common-dialog-box.html","Common Dialog Box Dropdown List of Recent Files - Enable or Disable in Windows")</f>
        <v>Common Dialog Box Dropdown List of Recent Files - Enable or Disable in Windows</v>
      </c>
      <c r="B558" s="9" t="s">
        <v>551</v>
      </c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ht="27.0" customHeight="1">
      <c r="A559" s="8" t="str">
        <f>HYPERLINK("https://www.tenforums.com/tutorials/126153-change-places-bar-items-common-dialog-box-windows.html","Common Dialog Box Places Bar - Change Items in Windows")</f>
        <v>Common Dialog Box Places Bar - Change Items in Windows</v>
      </c>
      <c r="B559" s="9" t="s">
        <v>552</v>
      </c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ht="27.0" customHeight="1">
      <c r="A560" s="8" t="str">
        <f>HYPERLINK("https://www.tenforums.com/tutorials/126103-enable-disable-places-bar-common-dialog-box-windows.html","Common Dialog Box Places Bar - Enable or Disable in Windows")</f>
        <v>Common Dialog Box Places Bar - Enable or Disable in Windows</v>
      </c>
      <c r="B560" s="9" t="s">
        <v>553</v>
      </c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ht="27.0" customHeight="1">
      <c r="A561" s="8" t="str">
        <f>HYPERLINK("https://www.tenforums.com/tutorials/52655-open-save-common-item-dialog-boxes-reset-windows.html","Common Item Dialog Boxes for Open and Save As - Reset in Windows ")</f>
        <v>Common Item Dialog Boxes for Open and Save As - Reset in Windows </v>
      </c>
      <c r="B561" s="9" t="s">
        <v>554</v>
      </c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ht="27.0" customHeight="1">
      <c r="A562" s="8" t="str">
        <f>HYPERLINK("https://www.tenforums.com/tutorials/22088-compact-os-compress-uncompress-windows-10-a.html","Compact OS - Compress or Uncompress Windows 10")</f>
        <v>Compact OS - Compress or Uncompress Windows 10</v>
      </c>
      <c r="B562" s="9" t="s">
        <v>555</v>
      </c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ht="27.0" customHeight="1">
      <c r="A563" s="8" t="str">
        <f>HYPERLINK("https://www.tenforums.com/tutorials/130377-add-compact-os-context-menu-windows-10-a.html","Compact OS Context Menu - Add in Windows 10")</f>
        <v>Compact OS Context Menu - Add in Windows 10</v>
      </c>
      <c r="B563" s="9" t="s">
        <v>556</v>
      </c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ht="27.0" customHeight="1">
      <c r="A564" s="8" t="str">
        <f>HYPERLINK("https://www.tenforums.com/tutorials/107347-enable-disable-sign-windows-10-using-companion-device.html","Companion Device Sign in - Enable or Disable in Windows 10")</f>
        <v>Companion Device Sign in - Enable or Disable in Windows 10</v>
      </c>
      <c r="B564" s="9" t="s">
        <v>557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ht="27.0" customHeight="1">
      <c r="A565" s="8" t="str">
        <f>HYPERLINK("https://www.tenforums.com/tutorials/7764-compare-windows-10-editions.html","Compare Windows 10 Editions")</f>
        <v>Compare Windows 10 Editions</v>
      </c>
      <c r="B565" s="9" t="s">
        <v>558</v>
      </c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ht="27.0" customHeight="1">
      <c r="A566" s="8" t="str">
        <f>HYPERLINK("https://www.tenforums.com/tutorials/15523-compatibility-mode-settings-apps-change-windows-10-a.html","Compatibility Mode Settings for Apps - Change in Windows 10")</f>
        <v>Compatibility Mode Settings for Apps - Change in Windows 10</v>
      </c>
      <c r="B566" s="9" t="s">
        <v>150</v>
      </c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ht="27.0" customHeight="1">
      <c r="A567" s="8" t="str">
        <f>HYPERLINK("https://www.tenforums.com/tutorials/106509-add-remove-compatibility-tab-properties-page-windows.html","Compatibility Tab on Properties Page - Add or Remove in Windows")</f>
        <v>Compatibility Tab on Properties Page - Add or Remove in Windows</v>
      </c>
      <c r="B567" s="9" t="s">
        <v>559</v>
      </c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ht="27.0" customHeight="1">
      <c r="A568" s="12" t="str">
        <f>HYPERLINK("https://www.tenforums.com/tutorials/82638-analyze-component-store-winsxs-folder-windows-10-a.html","Component Store (WinSxS folder) - Analyze in Windows 10")</f>
        <v>Component Store (WinSxS folder) - Analyze in Windows 10</v>
      </c>
      <c r="B568" s="10" t="s">
        <v>560</v>
      </c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ht="27.0" customHeight="1">
      <c r="A569" s="12" t="str">
        <f>HYPERLINK("https://www.tenforums.com/tutorials/82643-clean-up-component-store-winsxs-folder-windows-10-a.html","Component Store (WinSxS folder) - Clean Up in Windows 10")</f>
        <v>Component Store (WinSxS folder) - Clean Up in Windows 10</v>
      </c>
      <c r="B569" s="10" t="s">
        <v>561</v>
      </c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ht="27.0" customHeight="1">
      <c r="A570" s="8" t="str">
        <f>HYPERLINK("https://www.tenforums.com/tutorials/26340-compress-uncompress-files-folders-windows-10-a.html","Compress or Uncompress Files and Folders in Windows 10")</f>
        <v>Compress or Uncompress Files and Folders in Windows 10</v>
      </c>
      <c r="B570" s="9" t="s">
        <v>562</v>
      </c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ht="27.0" customHeight="1">
      <c r="A571" s="8" t="str">
        <f>HYPERLINK("https://www.tenforums.com/tutorials/130339-find-list-compressed-files-folders-windows-10-a.html","Compressed Files and Folders - Find and List in Windows 10")</f>
        <v>Compressed Files and Folders - Find and List in Windows 10</v>
      </c>
      <c r="B571" s="17" t="s">
        <v>563</v>
      </c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ht="27.0" customHeight="1">
      <c r="A572" s="8" t="str">
        <f>HYPERLINK("https://www.tenforums.com/tutorials/89204-show-encrypted-compressed-ntfs-files-color-windows-10-a.html","Compressed NTFS or Encrypted files Show in Color in Windows 10")</f>
        <v>Compressed NTFS or Encrypted files Show in Color in Windows 10</v>
      </c>
      <c r="B572" s="18" t="s">
        <v>564</v>
      </c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ht="27.0" customHeight="1">
      <c r="A573" s="8" t="str">
        <f>HYPERLINK("https://www.tenforums.com/tutorials/35552-compression-blue-arrows-icons-change-remove-windows-10-a.html","Compression Blue Arrows on Icons - Change or Remove in Windows 10")</f>
        <v>Compression Blue Arrows on Icons - Change or Remove in Windows 10</v>
      </c>
      <c r="B573" s="9" t="s">
        <v>321</v>
      </c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ht="27.0" customHeight="1">
      <c r="A574" s="8" t="str">
        <f>HYPERLINK("https://www.tenforums.com/tutorials/5174-computer-name-change-windows-10-a.html","Computer Name - Change in Windows 10")</f>
        <v>Computer Name - Change in Windows 10</v>
      </c>
      <c r="B574" s="9" t="s">
        <v>565</v>
      </c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ht="27.0" customHeight="1">
      <c r="A575" s="8" t="str">
        <f>HYPERLINK("https://www.tenforums.com/tutorials/85048-turn-off-apps-communicate-unpaired-devices-windows-10-a.html","Communicate with Unpaired Devices - Turn On or Off Let Apps in Windows 10")</f>
        <v>Communicate with Unpaired Devices - Turn On or Off Let Apps in Windows 10</v>
      </c>
      <c r="B575" s="9" t="s">
        <v>566</v>
      </c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ht="27.0" customHeight="1">
      <c r="A576" s="8" t="str">
        <f>HYPERLINK("https://www.tenforums.com/tutorials/81126-create-connect-shortcut-windows-10-a.html","Connect shortcut - Create in Windows 10")</f>
        <v>Connect shortcut - Create in Windows 10</v>
      </c>
      <c r="B576" s="10" t="s">
        <v>567</v>
      </c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ht="27.0" customHeight="1">
      <c r="A577" s="8" t="str">
        <f>HYPERLINK("https://www.tenforums.com/tutorials/53814-connect-wireless-display-miracast-windows-10-a.html","Connect to Wireless Display with Miracast in Windows 10 ")</f>
        <v>Connect to Wireless Display with Miracast in Windows 10 </v>
      </c>
      <c r="B577" s="9" t="s">
        <v>568</v>
      </c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ht="27.0" customHeight="1">
      <c r="A578" s="8" t="str">
        <f>HYPERLINK("https://www.tenforums.com/tutorials/53895-connect-wireless-display-miracast-windows-10-mobile-phone.html","Connect to Wireless Display with Miracast on Windows 10 Mobile Phone")</f>
        <v>Connect to Wireless Display with Miracast on Windows 10 Mobile Phone</v>
      </c>
      <c r="B578" s="9" t="s">
        <v>569</v>
      </c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ht="27.0" customHeight="1">
      <c r="A579" s="8" t="str">
        <f>HYPERLINK("https://www.tenforums.com/tutorials/65586-power-options-add-console-lock-display-off-timeout-windows-10-a.html","Console lock display off timeout - Add to Power Options in Windows 10 ")</f>
        <v>Console lock display off timeout - Add to Power Options in Windows 10 </v>
      </c>
      <c r="B579" s="9" t="s">
        <v>570</v>
      </c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ht="27.0" customHeight="1">
      <c r="A580" s="8" t="str">
        <f>HYPERLINK("https://www.tenforums.com/tutorials/65592-lock-screen-display-off-timeout-change-windows-10-a.html","Console lock display off timeout - Change in Windows 10")</f>
        <v>Console lock display off timeout - Change in Windows 10</v>
      </c>
      <c r="B580" s="9" t="s">
        <v>571</v>
      </c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ht="27.0" customHeight="1">
      <c r="A581" s="8" t="str">
        <f>HYPERLINK("https://www.tenforums.com/tutorials/60089-console-mode-sign-enable-disable-windows-10-a.html","Console Mode Sign-in - Enable or Disable in Windows 10")</f>
        <v>Console Mode Sign-in - Enable or Disable in Windows 10</v>
      </c>
      <c r="B581" s="9" t="s">
        <v>572</v>
      </c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ht="27.0" customHeight="1">
      <c r="A582" s="8" t="str">
        <f>HYPERLINK("https://www.tenforums.com/tutorials/104644-allow-deny-apps-access-contacts-windows-10-a.html","Contacts - Allow or Deny Apps Access in Windows 10")</f>
        <v>Contacts - Allow or Deny Apps Access in Windows 10</v>
      </c>
      <c r="B582" s="9" t="s">
        <v>573</v>
      </c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ht="27.0" customHeight="1">
      <c r="A583" s="8" t="str">
        <f>HYPERLINK("https://www.tenforums.com/tutorials/94004-customize-colors-console-window-windows.html","Console Window Colors - Customize in Windows")</f>
        <v>Console Window Colors - Customize in Windows</v>
      </c>
      <c r="B583" s="9" t="s">
        <v>574</v>
      </c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ht="27.0" customHeight="1">
      <c r="A584" s="8" t="str">
        <f>HYPERLINK("https://www.tenforums.com/tutorials/123489-change-cursor-color-console-window-windows-10-a.html","Console Window Cursor Color - Change in Windows 10")</f>
        <v>Console Window Cursor Color - Change in Windows 10</v>
      </c>
      <c r="B584" s="9" t="s">
        <v>575</v>
      </c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ht="27.0" customHeight="1">
      <c r="A585" s="8" t="str">
        <f>HYPERLINK("https://www.tenforums.com/tutorials/123420-change-cursor-shape-console-window-windows-10-a.html","Console Window Cursor Shape - Change in Windows 10")</f>
        <v>Console Window Cursor Shape - Change in Windows 10</v>
      </c>
      <c r="B585" s="9" t="s">
        <v>576</v>
      </c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ht="27.0" customHeight="1">
      <c r="A586" s="8" t="str">
        <f>HYPERLINK("https://www.tenforums.com/tutorials/123588-change-cursor-size-console-window-windows.html","Console Window Cursor Size - Change in Windows")</f>
        <v>Console Window Cursor Size - Change in Windows</v>
      </c>
      <c r="B586" s="9" t="s">
        <v>577</v>
      </c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ht="27.0" customHeight="1">
      <c r="A587" s="8" t="str">
        <f>HYPERLINK("https://www.tenforums.com/tutorials/93961-change-console-window-font-font-size-windows.html","Console Window Font and Font Size - Change in Windows")</f>
        <v>Console Window Font and Font Size - Change in Windows</v>
      </c>
      <c r="B587" s="9" t="s">
        <v>578</v>
      </c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ht="27.0" customHeight="1">
      <c r="A588" s="8" t="str">
        <f>HYPERLINK("https://www.tenforums.com/tutorials/94146-enable-disable-legacy-console-mode-all-consoles-windows-10-a.html","Console Window Legacy Console Mode - Enable or Disable in Windows 10")</f>
        <v>Console Window Legacy Console Mode - Enable or Disable in Windows 10</v>
      </c>
      <c r="B588" s="9" t="s">
        <v>579</v>
      </c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ht="27.0" customHeight="1">
      <c r="A589" s="8" t="str">
        <f>HYPERLINK("https://www.tenforums.com/tutorials/123959-enable-disable-line-wrapping-selection-console-windows-10-a.html","Console Window Line Wrapping Selection - Enable or Disable in Windows 10")</f>
        <v>Console Window Line Wrapping Selection - Enable or Disable in Windows 10</v>
      </c>
      <c r="B589" s="9" t="s">
        <v>580</v>
      </c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ht="27.0" customHeight="1">
      <c r="A590" s="8" t="str">
        <f>HYPERLINK("https://www.tenforums.com/tutorials/93950-customize-console-window-position-windows.html","Console Window Position - Customize in Windows")</f>
        <v>Console Window Position - Customize in Windows</v>
      </c>
      <c r="B590" s="9" t="s">
        <v>581</v>
      </c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ht="27.0" customHeight="1">
      <c r="A591" s="8" t="str">
        <f>HYPERLINK("https://www.tenforums.com/tutorials/94089-change-screen-buffer-size-console-window-windows.html","Console Window Screen Buffer Size - Change in Windows")</f>
        <v>Console Window Screen Buffer Size - Change in Windows</v>
      </c>
      <c r="B591" s="9" t="s">
        <v>582</v>
      </c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ht="27.0" customHeight="1">
      <c r="A592" s="8" t="str">
        <f>HYPERLINK("https://www.tenforums.com/tutorials/123428-enable-disable-scroll-forward-console-window-windows-10-a.html","Console Window Scroll Forward - Enable or Disable in Windows 10")</f>
        <v>Console Window Scroll Forward - Enable or Disable in Windows 10</v>
      </c>
      <c r="B592" s="9" t="s">
        <v>583</v>
      </c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ht="27.0" customHeight="1">
      <c r="A593" s="8" t="str">
        <f>HYPERLINK("https://www.tenforums.com/tutorials/94076-change-default-console-window-size-windows.html","Console Window Size - Change in Windows")</f>
        <v>Console Window Size - Change in Windows</v>
      </c>
      <c r="B593" s="9" t="s">
        <v>584</v>
      </c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ht="27.0" customHeight="1">
      <c r="A594" s="8" t="str">
        <f>HYPERLINK("https://www.tenforums.com/tutorials/123499-change-terminal-colors-console-window-windows-10-a.html","Console Window Terminal Colors - Change in Windows 10")</f>
        <v>Console Window Terminal Colors - Change in Windows 10</v>
      </c>
      <c r="B594" s="9" t="s">
        <v>585</v>
      </c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ht="27.0" customHeight="1">
      <c r="A595" s="8" t="str">
        <f>HYPERLINK("https://www.tenforums.com/tutorials/94016-change-transparency-level-console-window-windows-10-a.html","Console Window Transparency Level - Change in Windows 10")</f>
        <v>Console Window Transparency Level - Change in Windows 10</v>
      </c>
      <c r="B595" s="9" t="s">
        <v>586</v>
      </c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ht="27.0" customHeight="1">
      <c r="A596" s="8" t="str">
        <f>HYPERLINK("https://www.tenforums.com/tutorials/94092-turn-off-wrap-text-output-resize-console-window-windows.html","Console Window Wrap Text Output on Resize - Turn On or Off in Windows")</f>
        <v>Console Window Wrap Text Output on Resize - Turn On or Off in Windows</v>
      </c>
      <c r="B596" s="9" t="s">
        <v>587</v>
      </c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ht="27.0" customHeight="1">
      <c r="A597" s="8" t="str">
        <f>HYPERLINK("https://www.tenforums.com/tutorials/97914-change-how-many-people-contacts-can-pinned-taskbar-windows-10-a.html","Contacts - Change how many can be Pinned to Taskbar in Windows 10")</f>
        <v>Contacts - Change how many can be Pinned to Taskbar in Windows 10</v>
      </c>
      <c r="B597" s="9" t="s">
        <v>588</v>
      </c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ht="27.0" customHeight="1">
      <c r="A598" s="8" t="str">
        <f>HYPERLINK("https://www.tenforums.com/tutorials/94513-fix-context-menu-items-missing-when-more-than-15-selected-windows.html","Context Menu Items Missing when more than 15 Selected in Windows")</f>
        <v>Context Menu Items Missing when more than 15 Selected in Windows</v>
      </c>
      <c r="B598" s="9" t="s">
        <v>589</v>
      </c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ht="27.0" customHeight="1">
      <c r="A599" s="8" t="str">
        <f>HYPERLINK("https://www.tenforums.com/tutorials/89717-open-context-menu-taskbar-icons-windows-10-a.html","Context Menu for Taskbar Icons - Open in Windows 10")</f>
        <v>Context Menu for Taskbar Icons - Open in Windows 10</v>
      </c>
      <c r="B599" s="9" t="s">
        <v>590</v>
      </c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ht="27.0" customHeight="1">
      <c r="A600" s="11" t="str">
        <f>HYPERLINK("https://www.tenforums.com/tutorials/143627-fix-slow-freezing-right-click-context-menu-windows.html","Context Menu Slow or Freezing - Fix in Windows 7, Windows 8, and Windows 10")</f>
        <v>Context Menu Slow or Freezing - Fix in Windows 7, Windows 8, and Windows 10</v>
      </c>
      <c r="B600" s="10" t="s">
        <v>591</v>
      </c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ht="27.0" customHeight="1">
      <c r="A601" s="8" t="str">
        <f>HYPERLINK("https://www.tenforums.com/tutorials/89738-enable-disable-wide-context-menus-windows-10-a.html","Context Menus - Enable or Disable Wide Context Menus in Windows 10")</f>
        <v>Context Menus - Enable or Disable Wide Context Menus in Windows 10</v>
      </c>
      <c r="B601" s="9" t="s">
        <v>592</v>
      </c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ht="27.0" customHeight="1">
      <c r="A602" s="8" t="str">
        <f>HYPERLINK("https://www.tenforums.com/tutorials/70947-app-synchronization-between-devices-turn-off-window-10-a.html","Continue App Experiences - Turn On or Off in Windows 10")</f>
        <v>Continue App Experiences - Turn On or Off in Windows 10</v>
      </c>
      <c r="B602" s="9" t="s">
        <v>593</v>
      </c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ht="27.0" customHeight="1">
      <c r="A603" s="8" t="str">
        <f>HYPERLINK("https://www.tenforums.com/tutorials/70995-app-sync-between-devices-turn-off-window-10-mobile.html","Continue App Experiences - Turn On or Off in Windows 10 Mobile")</f>
        <v>Continue App Experiences - Turn On or Off in Windows 10 Mobile</v>
      </c>
      <c r="B603" s="9" t="s">
        <v>594</v>
      </c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ht="27.0" customHeight="1">
      <c r="A604" s="8" t="str">
        <f>HYPERLINK("https://www.tenforums.com/tutorials/70951-app-sync-between-devices-using-bluetooth-turn-off-window-10-a.html","Continue App Experiences using Bluetooth - Turn On or Off in Windows 10")</f>
        <v>Continue App Experiences using Bluetooth - Turn On or Off in Windows 10</v>
      </c>
      <c r="B604" s="9" t="s">
        <v>172</v>
      </c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ht="27.0" customHeight="1">
      <c r="A605" s="8" t="str">
        <f>HYPERLINK("https://www.tenforums.com/tutorials/31779-keyboard-shortcuts-continuum-windows-10-mobile-phones.html","Continuum for Windows 10 Mobile Phones Keyboard Shortcuts")</f>
        <v>Continuum for Windows 10 Mobile Phones Keyboard Shortcuts</v>
      </c>
      <c r="B605" s="9" t="s">
        <v>595</v>
      </c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ht="27.0" customHeight="1">
      <c r="A606" s="11" t="str">
        <f>HYPERLINK("https://www.tenforums.com/tutorials/147578-add-advanced-user-accounts-control-panel-windows-7-8-10-a.html","Control Panel - Add Advanced User Accounts in Windows 7, 8, and 10")</f>
        <v>Control Panel - Add Advanced User Accounts in Windows 7, 8, and 10</v>
      </c>
      <c r="B606" s="10" t="s">
        <v>104</v>
      </c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ht="27.0" customHeight="1">
      <c r="A607" s="11" t="str">
        <f>HYPERLINK("https://www.tenforums.com/tutorials/147565-how-add-all-tasks-control-panel-windows-7-8-10-a.html","Control Panel - Add All Tasks in Windows 7, 8, and 10")</f>
        <v>Control Panel - Add All Tasks in Windows 7, 8, and 10</v>
      </c>
      <c r="B607" s="10" t="s">
        <v>596</v>
      </c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ht="27.0" customHeight="1">
      <c r="A608" s="11" t="str">
        <f>HYPERLINK("https://www.tenforums.com/tutorials/154267-how-add-color-appearance-control-panel-windows.html","Control Panel - Add Color and Appearance applet in Windows")</f>
        <v>Control Panel - Add Color and Appearance applet in Windows</v>
      </c>
      <c r="B608" s="10" t="s">
        <v>519</v>
      </c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ht="27.0" customHeight="1">
      <c r="A609" s="11" t="str">
        <f>HYPERLINK("https://www.tenforums.com/tutorials/154265-how-add-desktop-background-control-panel-windows.html","Control Panel - Add Desktop Background applet in Windows")</f>
        <v>Control Panel - Add Desktop Background applet in Windows</v>
      </c>
      <c r="B609" s="10" t="s">
        <v>597</v>
      </c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ht="27.0" customHeight="1">
      <c r="A610" s="11" t="str">
        <f>HYPERLINK("https://www.tenforums.com/tutorials/147559-how-add-disk-management-control-panel-windows-7-8-10-a.html","Control Panel - Add Disk Management in Windows 7, 8, and 10")</f>
        <v>Control Panel - Add Disk Management in Windows 7, 8, and 10</v>
      </c>
      <c r="B610" s="10" t="s">
        <v>598</v>
      </c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ht="27.0" customHeight="1">
      <c r="A611" s="11" t="str">
        <f>HYPERLINK("https://www.tenforums.com/tutorials/154648-how-add-hyper-v-manager-control-panel-windows-10-a.html","Control Panel - Add Hyper-V Manager in Windows 10")</f>
        <v>Control Panel - Add Hyper-V Manager in Windows 10</v>
      </c>
      <c r="B611" s="10" t="s">
        <v>599</v>
      </c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ht="27.0" customHeight="1">
      <c r="A612" s="11" t="str">
        <f>HYPERLINK("https://www.tenforums.com/tutorials/154427-how-add-local-group-policy-editor-control-panel-windows.html","Control Panel - Add Local Group Policy Editor in Windows")</f>
        <v>Control Panel - Add Local Group Policy Editor in Windows</v>
      </c>
      <c r="B612" s="10" t="s">
        <v>600</v>
      </c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ht="27.0" customHeight="1">
      <c r="A613" s="8" t="str">
        <f>HYPERLINK("https://www.tenforums.com/tutorials/91883-add-personalization-control-panel-windows-10-a.html","Control Panel - Add Personalization in Windows 10")</f>
        <v>Control Panel - Add Personalization in Windows 10</v>
      </c>
      <c r="B613" s="9" t="s">
        <v>601</v>
      </c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ht="27.0" customHeight="1">
      <c r="A614" s="11" t="str">
        <f>HYPERLINK("https://www.tenforums.com/tutorials/154454-how-add-registry-editor-control-panel-windows.html","Control Panel - Add Registry Editor in Windows")</f>
        <v>Control Panel - Add Registry Editor in Windows</v>
      </c>
      <c r="B614" s="10" t="s">
        <v>602</v>
      </c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ht="27.0" customHeight="1">
      <c r="A615" s="11" t="str">
        <f>HYPERLINK("https://www.tenforums.com/tutorials/147897-how-add-services-control-panel-windows-7-8-10-a.html","Control Panel - Add Services in Windows 7, 8, and 10")</f>
        <v>Control Panel - Add Services in Windows 7, 8, and 10</v>
      </c>
      <c r="B615" s="10" t="s">
        <v>603</v>
      </c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ht="27.0" customHeight="1">
      <c r="A616" s="11" t="str">
        <f>HYPERLINK("https://www.tenforums.com/tutorials/154531-how-add-settings-control-panel-windows-10-a.html","Control Panel - Add Settings in Windows 10")</f>
        <v>Control Panel - Add Settings in Windows 10</v>
      </c>
      <c r="B616" s="10" t="s">
        <v>604</v>
      </c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ht="27.0" customHeight="1">
      <c r="A617" s="11" t="str">
        <f>HYPERLINK("https://www.tenforums.com/tutorials/154501-how-add-system-configuration-msconfig-control-panel-windows.html","Control Panel - Add System Configuration (msconfig) in Windows")</f>
        <v>Control Panel - Add System Configuration (msconfig) in Windows</v>
      </c>
      <c r="B617" s="10" t="s">
        <v>605</v>
      </c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ht="27.0" customHeight="1">
      <c r="A618" s="11" t="s">
        <v>606</v>
      </c>
      <c r="B618" s="10" t="s">
        <v>607</v>
      </c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ht="27.0" customHeight="1">
      <c r="A619" s="12" t="str">
        <f>HYPERLINK("https://www.tenforums.com/tutorials/3974-add-windows-update-control-panel-windows-10-a.html","Control Panel - Add Windows Update in Windows 10")</f>
        <v>Control Panel - Add Windows Update in Windows 10</v>
      </c>
      <c r="B619" s="9" t="s">
        <v>608</v>
      </c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ht="27.0" customHeight="1">
      <c r="A620" s="8" t="str">
        <f>HYPERLINK("https://www.tenforums.com/tutorials/19717-control-panel-add-remove-pc-windows-10-a.html","Control Panel - Add or Remove from This PC in Windows 10")</f>
        <v>Control Panel - Add or Remove from This PC in Windows 10</v>
      </c>
      <c r="B620" s="9" t="s">
        <v>609</v>
      </c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ht="27.0" customHeight="1">
      <c r="A621" s="12" t="str">
        <f>HYPERLINK("https://www.tenforums.com/tutorials/66491-how-add-remove-control-panel-win-x-menu-windows-10-a.html","Control Panel - Add or Remove on Win+X Menu in Windows 10 ")</f>
        <v>Control Panel - Add or Remove on Win+X Menu in Windows 10 </v>
      </c>
      <c r="B621" s="10" t="s">
        <v>610</v>
      </c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ht="27.0" customHeight="1">
      <c r="A622" s="8" t="str">
        <f>HYPERLINK("https://www.tenforums.com/tutorials/4053-control-panel-all-tasks-shortcut-create-windows-10-a.html","Control Panel All Tasks Shortcut - Create in Windows 10")</f>
        <v>Control Panel All Tasks Shortcut - Create in Windows 10</v>
      </c>
      <c r="B622" s="9" t="s">
        <v>611</v>
      </c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ht="27.0" customHeight="1">
      <c r="A623" s="8" t="str">
        <f>HYPERLINK("https://www.tenforums.com/tutorials/103190-add-remove-control-panel-all-tasks-toolbar-windows-10-a.html","Control Panel All Tasks Toolbar - Add or Remove in Windows 10")</f>
        <v>Control Panel All Tasks Toolbar - Add or Remove in Windows 10</v>
      </c>
      <c r="B623" s="9" t="s">
        <v>612</v>
      </c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ht="27.0" customHeight="1">
      <c r="A624" s="8" t="str">
        <f>HYPERLINK("https://www.tenforums.com/tutorials/70002-control-panel-settings-enable-disable-windows-10-a.html","Control Panel and Settings - Enable or Disable in Windows 10 ")</f>
        <v>Control Panel and Settings - Enable or Disable in Windows 10 </v>
      </c>
      <c r="B624" s="9" t="s">
        <v>613</v>
      </c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ht="27.0" customHeight="1">
      <c r="A625" s="8" t="str">
        <f>HYPERLINK("https://www.tenforums.com/tutorials/31976-control-panel-context-menu-add-remove-windows-10-a.html","Control Panel context menu - Add or Remove in Windows 10")</f>
        <v>Control Panel context menu - Add or Remove in Windows 10</v>
      </c>
      <c r="B625" s="9" t="s">
        <v>614</v>
      </c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ht="27.0" customHeight="1">
      <c r="A626" s="8" t="str">
        <f>HYPERLINK("https://www.tenforums.com/tutorials/117144-change-default-control-panel-icons-windows-10-a.html","Control Panel Default Icons - Change in Windows 10")</f>
        <v>Control Panel Default Icons - Change in Windows 10</v>
      </c>
      <c r="B626" s="9" t="s">
        <v>615</v>
      </c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ht="27.0" customHeight="1">
      <c r="A627" s="8" t="str">
        <f>HYPERLINK("https://www.tenforums.com/tutorials/91856-hide-specified-control-panel-items-windows.html","Control Panel - Hide Specified Items in Windows")</f>
        <v>Control Panel - Hide Specified Items in Windows</v>
      </c>
      <c r="B627" s="9" t="s">
        <v>616</v>
      </c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ht="27.0" customHeight="1">
      <c r="A628" s="8" t="str">
        <f>HYPERLINK("https://www.tenforums.com/tutorials/116656-change-control-panel-icon-file-explorer-windows.html","Control Panel Icon - Change in File Explorer in Windows")</f>
        <v>Control Panel Icon - Change in File Explorer in Windows</v>
      </c>
      <c r="B628" s="9" t="s">
        <v>617</v>
      </c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ht="27.0" customHeight="1">
      <c r="A629" s="8" t="str">
        <f>HYPERLINK("https://www.tenforums.com/tutorials/86339-list-commands-open-control-panel-items-windows-10-a.html","Control Panel Items Commands List in Windows 10")</f>
        <v>Control Panel Items Commands List in Windows 10</v>
      </c>
      <c r="B629" s="9" t="s">
        <v>618</v>
      </c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ht="27.0" customHeight="1">
      <c r="A630" s="8" t="str">
        <f>HYPERLINK("https://www.tenforums.com/tutorials/2691-control-panel-open-windows-10-a.html","Control Panel - Open in Windows 10")</f>
        <v>Control Panel - Open in Windows 10</v>
      </c>
      <c r="B630" s="9" t="s">
        <v>619</v>
      </c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ht="27.0" customHeight="1">
      <c r="A631" s="8" t="str">
        <f>HYPERLINK("https://www.tenforums.com/tutorials/71740-control-panel-shortcut-create-windows-10-a.html","Control Panel Shortcut - Create in Windows 10 ")</f>
        <v>Control Panel Shortcut - Create in Windows 10 </v>
      </c>
      <c r="B631" s="9" t="s">
        <v>620</v>
      </c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ht="27.0" customHeight="1">
      <c r="A632" s="8" t="str">
        <f>HYPERLINK("https://www.tenforums.com/tutorials/91862-show-only-specified-control-panel-items-windows.html","Control Panel - Show Only Specified Items in Windows")</f>
        <v>Control Panel - Show Only Specified Items in Windows</v>
      </c>
      <c r="B632" s="9" t="s">
        <v>621</v>
      </c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ht="27.0" customHeight="1">
      <c r="A633" s="8" t="str">
        <f>HYPERLINK("https://www.tenforums.com/tutorials/113430-add-remove-allowed-apps-controlled-folder-access-windows-10-a.html","Controlled Folder Access - Add or Remove Allowed Apps in Windows 10")</f>
        <v>Controlled Folder Access - Add or Remove Allowed Apps in Windows 10</v>
      </c>
      <c r="B633" s="9" t="s">
        <v>622</v>
      </c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ht="27.0" customHeight="1">
      <c r="A634" s="8" t="str">
        <f>HYPERLINK("https://www.tenforums.com/tutorials/87858-add-protected-folders-controlled-folder-access-windows-10-a.html","Controlled Folder Access - Add or Remove Protected Folders in Windows 10")</f>
        <v>Controlled Folder Access - Add or Remove Protected Folders in Windows 10</v>
      </c>
      <c r="B634" s="9" t="s">
        <v>623</v>
      </c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ht="27.0" customHeight="1">
      <c r="A635" s="8" t="str">
        <f>HYPERLINK("https://www.tenforums.com/tutorials/114379-add-allow-app-through-controlled-folder-access-context-menu-windows-10-a.html","Controlled Folder Access - Add Allow App through Controlled Folder Access context menu Windows 10")</f>
        <v>Controlled Folder Access - Add Allow App through Controlled Folder Access context menu Windows 10</v>
      </c>
      <c r="B635" s="9" t="s">
        <v>624</v>
      </c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ht="27.0" customHeight="1">
      <c r="A636" s="8" t="str">
        <f>HYPERLINK("https://www.tenforums.com/tutorials/114389-add-turn-off-controlled-folder-access-context-menu-windows-10-a.html","Controlled Folder Access - Add Turn On or Off Controlled Folder Access context menu Windows 10")</f>
        <v>Controlled Folder Access - Add Turn On or Off Controlled Folder Access context menu Windows 10</v>
      </c>
      <c r="B636" s="9" t="s">
        <v>625</v>
      </c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ht="27.0" customHeight="1">
      <c r="A637" s="8" t="str">
        <f>HYPERLINK("https://www.tenforums.com/tutorials/113380-enable-disable-controlled-folder-access-windows-10-a.html","Controlled Folder Access - Enable or Disable in Windows 10")</f>
        <v>Controlled Folder Access - Enable or Disable in Windows 10</v>
      </c>
      <c r="B637" s="9" t="s">
        <v>626</v>
      </c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ht="27.0" customHeight="1">
      <c r="A638" s="8" t="str">
        <f>HYPERLINK("https://www.tenforums.com/tutorials/81502-convert-windows-10-legacy-bios-uefi-without-data-loss.html","Convert Windows 10 from Legacy BIOS to UEFI without Data Loss")</f>
        <v>Convert Windows 10 from Legacy BIOS to UEFI without Data Loss</v>
      </c>
      <c r="B638" s="10" t="s">
        <v>627</v>
      </c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ht="27.0" customHeight="1">
      <c r="A639" s="8" t="str">
        <f>HYPERLINK("https://www.tenforums.com/tutorials/91801-add-copy-contents-clipboard-context-menu-windows-10-a.html","Copy Contents to Clipboard - Add to Context Menu in Windows 10")</f>
        <v>Copy Contents to Clipboard - Add to Context Menu in Windows 10</v>
      </c>
      <c r="B639" s="9" t="s">
        <v>628</v>
      </c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ht="27.0" customHeight="1">
      <c r="A640" s="8" t="str">
        <f>HYPERLINK("https://www.tenforums.com/tutorials/86503-copy-link-microsoft-edge-windows-10-a.html","Copy Link in Microsoft Edge in Windows 10")</f>
        <v>Copy Link in Microsoft Edge in Windows 10</v>
      </c>
      <c r="B640" s="9" t="s">
        <v>629</v>
      </c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ht="27.0" customHeight="1">
      <c r="A641" s="8" t="str">
        <f>HYPERLINK("https://www.tenforums.com/tutorials/35493-copy-name-extension-template-change-windows.html","Copy Name Extension Template - Change in Windows")</f>
        <v>Copy Name Extension Template - Change in Windows</v>
      </c>
      <c r="B641" s="9" t="s">
        <v>630</v>
      </c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ht="27.0" customHeight="1">
      <c r="A642" s="8" t="str">
        <f>HYPERLINK("https://www.tenforums.com/tutorials/73649-copy-path-add-context-menu-windows-10-a.html","Copy path - Add to Context Menu in Windows 10 ")</f>
        <v>Copy path - Add to Context Menu in Windows 10 </v>
      </c>
      <c r="B642" s="9" t="s">
        <v>631</v>
      </c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ht="27.0" customHeight="1">
      <c r="A643" s="8" t="str">
        <f>HYPERLINK("https://www.tenforums.com/tutorials/131557-copy-path-file-explorer-windows-10-a.html","Copy Path in File Explorer in Windows 10")</f>
        <v>Copy Path in File Explorer in Windows 10</v>
      </c>
      <c r="B643" s="9" t="s">
        <v>632</v>
      </c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ht="27.0" customHeight="1">
      <c r="A644" s="8" t="str">
        <f>HYPERLINK("https://www.tenforums.com/tutorials/29141-copy-folder-move-folder-context-menu-add-windows-10-a.html","'Copy To folder' and 'Move To folder' Context Menu - Add in Windows 10")</f>
        <v>'Copy To folder' and 'Move To folder' Context Menu - Add in Windows 10</v>
      </c>
      <c r="B644" s="9" t="s">
        <v>633</v>
      </c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ht="27.0" customHeight="1">
      <c r="A645" s="11" t="s">
        <v>634</v>
      </c>
      <c r="B645" s="10" t="s">
        <v>635</v>
      </c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ht="27.0" customHeight="1">
      <c r="A646" s="11" t="str">
        <f>HYPERLINK("https://www.tenforums.com/tutorials/145678-fix-user-profile-service-failed-sign-error-windows-10-a.html","Corrupted User Profile - Fix in Windows 10")</f>
        <v>Corrupted User Profile - Fix in Windows 10</v>
      </c>
      <c r="B646" s="10" t="s">
        <v>636</v>
      </c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ht="27.0" customHeight="1">
      <c r="A647" s="8" t="str">
        <f>HYPERLINK("https://www.tenforums.com/tutorials/81383-turn-off-cortana-browsing-history-permissions-windows-10-a.html","Cortana Browsing History Permissions - Turn On or Off in Windows 10")</f>
        <v>Cortana Browsing History Permissions - Turn On or Off in Windows 10</v>
      </c>
      <c r="B647" s="10" t="s">
        <v>637</v>
      </c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ht="27.0" customHeight="1">
      <c r="A648" s="8" t="str">
        <f>HYPERLINK("https://www.tenforums.com/tutorials/124150-hide-show-cortana-button-taskbar-windows-10-a.html","Cortana Button on Taskbar - Hide or Show in Windows 10")</f>
        <v>Cortana Button on Taskbar - Hide or Show in Windows 10</v>
      </c>
      <c r="B648" s="9" t="s">
        <v>638</v>
      </c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ht="27.0" customHeight="1">
      <c r="A649" s="8" t="str">
        <f>HYPERLINK("https://www.tenforums.com/tutorials/18642-cortana-change-name-cortana-uses-you-windows-10-a.html","Cortana - Change Name Cortana Uses for You in Windows 10")</f>
        <v>Cortana - Change Name Cortana Uses for You in Windows 10</v>
      </c>
      <c r="B649" s="9" t="s">
        <v>639</v>
      </c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ht="27.0" customHeight="1">
      <c r="A650" s="8" t="str">
        <f>HYPERLINK("https://www.tenforums.com/tutorials/24514-cortana-clear-your-personal-information.html","Cortana - Clear Your Personal Information")</f>
        <v>Cortana - Clear Your Personal Information</v>
      </c>
      <c r="B650" s="9" t="s">
        <v>640</v>
      </c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ht="27.0" customHeight="1">
      <c r="A651" s="8" t="str">
        <f>HYPERLINK("https://www.tenforums.com/tutorials/100320-connect-cortana-gmail-account-windows-10-a.html","Cortana - Connect Gmail Account in Windows 10")</f>
        <v>Cortana - Connect Gmail Account in Windows 10</v>
      </c>
      <c r="B651" s="9" t="s">
        <v>641</v>
      </c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ht="27.0" customHeight="1">
      <c r="A652" s="8" t="str">
        <f>HYPERLINK("https://www.tenforums.com/tutorials/35442-xbox-live-account-connect-cortana-windows-10-a.html","Cortana - Connect Xbox Live Account in Windows 10")</f>
        <v>Cortana - Connect Xbox Live Account in Windows 10</v>
      </c>
      <c r="B652" s="9" t="s">
        <v>642</v>
      </c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ht="27.0" customHeight="1">
      <c r="A653" s="8" t="str">
        <f>HYPERLINK("https://www.tenforums.com/tutorials/81392-turn-off-cortana-contacts-email-calendar-permissions-windows-10-a.html","Cortana Contacts, Email, Calendar, and Communication Permissions - Turn On or Off in Windows 10")</f>
        <v>Cortana Contacts, Email, Calendar, and Communication Permissions - Turn On or Off in Windows 10</v>
      </c>
      <c r="B653" s="10" t="s">
        <v>643</v>
      </c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ht="27.0" customHeight="1">
      <c r="A654" s="8" t="str">
        <f>HYPERLINK("https://www.tenforums.com/tutorials/46494-hey-cortana-enable-disable-lock-screen-windows-10-a.html","Cortana - Enable or Disable Hey Cortana on Lock Screen in Windows 10 ")</f>
        <v>Cortana - Enable or Disable Hey Cortana on Lock Screen in Windows 10 </v>
      </c>
      <c r="B654" s="9" t="s">
        <v>644</v>
      </c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ht="27.0" customHeight="1">
      <c r="A655" s="8" t="str">
        <f>HYPERLINK("https://www.tenforums.com/tutorials/25118-cortana-enable-disable-windows-10-a.html","Cortana - Enable or Disable in Windows 10")</f>
        <v>Cortana - Enable or Disable in Windows 10</v>
      </c>
      <c r="B655" s="9" t="s">
        <v>645</v>
      </c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ht="27.0" customHeight="1">
      <c r="A656" s="8" t="str">
        <f>HYPERLINK("https://www.tenforums.com/tutorials/119785-get-android-phone-notifications-cortana-windows-10-pc.html","Cortana - Get Android Phone Notifications on Windows 10 PC")</f>
        <v>Cortana - Get Android Phone Notifications on Windows 10 PC</v>
      </c>
      <c r="B656" s="9" t="s">
        <v>138</v>
      </c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ht="27.0" customHeight="1">
      <c r="A657" s="8" t="str">
        <f>HYPERLINK("https://www.tenforums.com/tutorials/119796-get-windows-10-mobile-phone-notifications-cortana-pc.html","Cortana - Get Windows 10 Mobile Phone Notifications on Windows 10 PC")</f>
        <v>Cortana - Get Windows 10 Mobile Phone Notifications on Windows 10 PC</v>
      </c>
      <c r="B657" s="9" t="s">
        <v>646</v>
      </c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ht="27.0" customHeight="1">
      <c r="A658" s="8" t="str">
        <f>HYPERLINK("https://www.tenforums.com/tutorials/6899-microsoft-edge-cortana-turn-off-windows-10-a.html","Cortana in Microsoft Edge - Turn On or Off in Windows 10")</f>
        <v>Cortana in Microsoft Edge - Turn On or Off in Windows 10</v>
      </c>
      <c r="B658" s="9" t="s">
        <v>647</v>
      </c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ht="27.0" customHeight="1">
      <c r="A659" s="11" t="s">
        <v>648</v>
      </c>
      <c r="B659" s="10" t="s">
        <v>649</v>
      </c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ht="27.0" customHeight="1">
      <c r="A660" s="11" t="s">
        <v>650</v>
      </c>
      <c r="B660" s="10" t="s">
        <v>651</v>
      </c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ht="27.0" customHeight="1">
      <c r="A661" s="8" t="str">
        <f>HYPERLINK("https://www.tenforums.com/tutorials/81434-change-cortana-language-windows-10-a.html","Cortana Language - Change in Windows 10")</f>
        <v>Cortana Language - Change in Windows 10</v>
      </c>
      <c r="B661" s="10" t="s">
        <v>652</v>
      </c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ht="27.0" customHeight="1">
      <c r="A662" s="8" t="str">
        <f>HYPERLINK("https://www.tenforums.com/tutorials/18618-cortana-learn-my-voice-windows-10-a.html","Cortana - Learn My Voice in Windows 10")</f>
        <v>Cortana - Learn My Voice in Windows 10</v>
      </c>
      <c r="B662" s="9" t="s">
        <v>653</v>
      </c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ht="27.0" customHeight="1">
      <c r="A663" s="8" t="str">
        <f>HYPERLINK("https://www.tenforums.com/tutorials/74284-cortana-listen-keyboard-shortcut-turn-off-windows-10-a.html","Cortana Listen Keyboard Shortcut - Turn On or Off in Windows 10")</f>
        <v>Cortana Listen Keyboard Shortcut - Turn On or Off in Windows 10</v>
      </c>
      <c r="B663" s="10" t="s">
        <v>654</v>
      </c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ht="27.0" customHeight="1">
      <c r="A664" s="8" t="str">
        <f>HYPERLINK("https://www.tenforums.com/tutorials/81395-turn-off-cortana-location-permissions-windows-10-a.html","Cortana Location Permissions in Windows 10")</f>
        <v>Cortana Location Permissions in Windows 10</v>
      </c>
      <c r="B664" s="10" t="s">
        <v>655</v>
      </c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ht="27.0" customHeight="1">
      <c r="A665" s="8" t="str">
        <f>HYPERLINK("https://www.tenforums.com/tutorials/82752-turn-off-cortana-pick-up-where-i-left-off-windows-10-a.html","Cortana Pick up where I left off - Turn On or Off in Windows 10")</f>
        <v>Cortana Pick up where I left off - Turn On or Off in Windows 10</v>
      </c>
      <c r="B665" s="10" t="s">
        <v>656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ht="27.0" customHeight="1">
      <c r="A666" s="8" t="str">
        <f>HYPERLINK("https://www.tenforums.com/tutorials/31107-turn-off-lock-screen-reminders-voip-calls-windows-10-a.html","Cortana Reminders on Lock Screen - Turn On or Off in Windows 10")</f>
        <v>Cortana Reminders on Lock Screen - Turn On or Off in Windows 10</v>
      </c>
      <c r="B666" s="10" t="s">
        <v>657</v>
      </c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ht="27.0" customHeight="1">
      <c r="A667" s="8" t="str">
        <f>HYPERLINK("https://www.tenforums.com/tutorials/96116-reinstall-re-register-cortana-windows-10-a.html","Cortana - Reinstall and Re-register in Windows 10")</f>
        <v>Cortana - Reinstall and Re-register in Windows 10</v>
      </c>
      <c r="B667" s="9" t="s">
        <v>658</v>
      </c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ht="27.0" customHeight="1">
      <c r="A668" s="11" t="s">
        <v>659</v>
      </c>
      <c r="B668" s="10" t="s">
        <v>660</v>
      </c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ht="27.0" customHeight="1">
      <c r="A669" s="8" t="str">
        <f>HYPERLINK("https://www.tenforums.com/tutorials/75390-cortana-search-box-background-transparency-change-windows-10-a.html","Cortana Search Box Background Transparency - Change in Windows 10")</f>
        <v>Cortana Search Box Background Transparency - Change in Windows 10</v>
      </c>
      <c r="B669" s="10" t="s">
        <v>661</v>
      </c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ht="27.0" customHeight="1">
      <c r="A670" s="8" t="str">
        <f>HYPERLINK("https://www.tenforums.com/tutorials/67109-cortana-search-box-color-change-white-windows-10-a.html","Cortana Search Box Color - Change to White in Windows 10 ")</f>
        <v>Cortana Search Box Color - Change to White in Windows 10 </v>
      </c>
      <c r="B670" s="9" t="s">
        <v>662</v>
      </c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ht="27.0" customHeight="1">
      <c r="A671" s="8" t="str">
        <f>HYPERLINK("https://www.tenforums.com/tutorials/75400-cortana-search-box-highlight-transparency-change-windows-10-a.html","Cortana Search Box Highlight Transparency - Change in Windows 10")</f>
        <v>Cortana Search Box Highlight Transparency - Change in Windows 10</v>
      </c>
      <c r="B671" s="10" t="s">
        <v>663</v>
      </c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ht="27.0" customHeight="1">
      <c r="A672" s="8" t="str">
        <f>HYPERLINK("https://www.tenforums.com/tutorials/75385-cortana-search-box-text-color-change-windows-10-a.html","Cortana Search Box Text Color - Change in Windows 10")</f>
        <v>Cortana Search Box Text Color - Change in Windows 10</v>
      </c>
      <c r="B672" s="10" t="s">
        <v>664</v>
      </c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ht="27.0" customHeight="1">
      <c r="A673" s="8" t="str">
        <f>HYPERLINK("https://www.tenforums.com/tutorials/75407-cortana-search-box-text-transparency-change-windows-10-a.html","Cortana Search Box Text Transparency - Change in Windows 10")</f>
        <v>Cortana Search Box Text Transparency - Change in Windows 10</v>
      </c>
      <c r="B673" s="10" t="s">
        <v>665</v>
      </c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ht="27.0" customHeight="1">
      <c r="A674" s="8" t="str">
        <f>HYPERLINK("https://www.tenforums.com/tutorials/81486-cortana-send-notifications-info-between-devices-windows-10-a.html","Cortana Send Notifications and Information between Devices - Turn On or Off in Windows 10")</f>
        <v>Cortana Send Notifications and Information between Devices - Turn On or Off in Windows 10</v>
      </c>
      <c r="B674" s="10" t="s">
        <v>666</v>
      </c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ht="27.0" customHeight="1">
      <c r="A675" s="8" t="str">
        <f>HYPERLINK("https://www.tenforums.com/tutorials/15390-cortana-settings-shortcut-create-windows-10-a.html","Cortana Settings Shortcut - Create in Windows 10")</f>
        <v>Cortana Settings Shortcut - Create in Windows 10</v>
      </c>
      <c r="B675" s="9" t="s">
        <v>667</v>
      </c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ht="27.0" customHeight="1">
      <c r="A676" s="11" t="s">
        <v>668</v>
      </c>
      <c r="B676" s="9" t="s">
        <v>669</v>
      </c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ht="27.0" customHeight="1">
      <c r="A677" s="8" t="str">
        <f>HYPERLINK("https://www.tenforums.com/tutorials/81657-turn-off-cortana-suggested-reminders-windows-10-a.html","Cortana Suggested Reminders - Turn On or Off in Windows 10")</f>
        <v>Cortana Suggested Reminders - Turn On or Off in Windows 10</v>
      </c>
      <c r="B677" s="10" t="s">
        <v>670</v>
      </c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ht="27.0" customHeight="1">
      <c r="A678" s="8" t="str">
        <f>HYPERLINK("https://www.tenforums.com/tutorials/35428-turn-off-cortana-tips-windows-10-a.html","Cortana Tips - Turn On or Off in Windows 10")</f>
        <v>Cortana Tips - Turn On or Off in Windows 10</v>
      </c>
      <c r="B678" s="9" t="s">
        <v>671</v>
      </c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ht="27.0" customHeight="1">
      <c r="A679" s="11" t="s">
        <v>672</v>
      </c>
      <c r="B679" s="10" t="s">
        <v>673</v>
      </c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ht="27.0" customHeight="1">
      <c r="A680" s="8" t="str">
        <f>HYPERLINK("https://www.tenforums.com/tutorials/66002-cortana-web-search-results-show-ms-edge-internet-explorer.html","Cortana Web Search Results - Show in MS Edge or Internet Explorer ")</f>
        <v>Cortana Web Search Results - Show in MS Edge or Internet Explorer </v>
      </c>
      <c r="B680" s="9" t="s">
        <v>674</v>
      </c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ht="27.0" customHeight="1">
      <c r="A681" s="11" t="str">
        <f>HYPERLINK("https://www.tenforums.com/tutorials/145379-disable-could-not-reconnect-all-network-drives-notification-windows.html","Could not reconnect all network drives notification - Disable in Windows 10")</f>
        <v>Could not reconnect all network drives notification - Disable in Windows 10</v>
      </c>
      <c r="B681" s="10" t="s">
        <v>675</v>
      </c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ht="27.0" customHeight="1">
      <c r="A682" s="8" t="str">
        <f>HYPERLINK("https://www.tenforums.com/tutorials/68106-country-region-home-location-change-windows-10-a.html","Country or Region Home Location - Change in Windows 10 ")</f>
        <v>Country or Region Home Location - Change in Windows 10 </v>
      </c>
      <c r="B682" s="9" t="s">
        <v>676</v>
      </c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ht="27.0" customHeight="1">
      <c r="A683" s="8" t="str">
        <f>HYPERLINK("https://www.tenforums.com/tutorials/95574-change-maximum-processor-frequency-windows-10-a.html","CPU - Change Maximum Frequency in Windows 10")</f>
        <v>CPU - Change Maximum Frequency in Windows 10</v>
      </c>
      <c r="B683" s="9" t="s">
        <v>677</v>
      </c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ht="27.0" customHeight="1">
      <c r="A684" s="8" t="str">
        <f>HYPERLINK("https://www.tenforums.com/tutorials/132836-check-what-processor-cpu-windows-pc.html","CPU or Processor - Check What is in Windows PC")</f>
        <v>CPU or Processor - Check What is in Windows PC</v>
      </c>
      <c r="B684" s="9" t="s">
        <v>678</v>
      </c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</row>
    <row r="685" ht="27.0" customHeight="1">
      <c r="A685" s="8" t="str">
        <f>HYPERLINK("https://www.tenforums.com/tutorials/89548-set-cpu-process-priority-applications-windows-10-a.html","CPU Process Priority - Set for Applications in Windows 10")</f>
        <v>CPU Process Priority - Set for Applications in Windows 10</v>
      </c>
      <c r="B685" s="9" t="s">
        <v>679</v>
      </c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ht="27.0" customHeight="1">
      <c r="A686" s="8" t="str">
        <f>HYPERLINK("https://www.tenforums.com/tutorials/16474-prime95-stress-test-your-cpu.html","CPU - Stress Test with Prime95")</f>
        <v>CPU - Stress Test with Prime95</v>
      </c>
      <c r="B686" s="9" t="s">
        <v>680</v>
      </c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ht="27.0" customHeight="1">
      <c r="A687" s="8" t="str">
        <f>HYPERLINK("https://www.tenforums.com/tutorials/119154-add-remove-create-new-video-context-menu-windows-10-a.html","Create a New Video context menu - Add or Remove in Windows 10")</f>
        <v>Create a New Video context menu - Add or Remove in Windows 10</v>
      </c>
      <c r="B687" s="9" t="s">
        <v>681</v>
      </c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ht="27.0" customHeight="1">
      <c r="A688" s="8" t="str">
        <f>HYPERLINK("https://www.tenforums.com/tutorials/85124-make-create-system-image-shortcut-windows-10-a.html","Create a System Image shortcut - Make in Windows 10")</f>
        <v>Create a System Image shortcut - Make in Windows 10</v>
      </c>
      <c r="B688" s="9" t="s">
        <v>682</v>
      </c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ht="27.0" customHeight="1">
      <c r="A689" s="8" t="str">
        <f>HYPERLINK("https://www.tenforums.com/tutorials/68935-credential-guard-enable-disable-windows-10-a.html","Credential Guard - Enable or Disable in Windows 10 ")</f>
        <v>Credential Guard - Enable or Disable in Windows 10 </v>
      </c>
      <c r="B689" s="9" t="s">
        <v>683</v>
      </c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ht="27.0" customHeight="1">
      <c r="A690" s="8" t="str">
        <f>HYPERLINK("https://www.tenforums.com/tutorials/68942-credential-guard-verify-if-enabled-disabled-windows-10-a.html","Credential Guard - Verify if Enabled or Disabled in Windows 10 ")</f>
        <v>Credential Guard - Verify if Enabled or Disabled in Windows 10 </v>
      </c>
      <c r="B690" s="9" t="s">
        <v>684</v>
      </c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ht="27.0" customHeight="1">
      <c r="A691" s="8" t="str">
        <f>HYPERLINK("https://www.tenforums.com/tutorials/70947-app-synchronization-between-devices-turn-off-window-10-a.html","Cross-device experiences - Turn On or Off Share apps across devices in Windows 10")</f>
        <v>Cross-device experiences - Turn On or Off Share apps across devices in Windows 10</v>
      </c>
      <c r="B691" s="9" t="s">
        <v>170</v>
      </c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ht="27.0" customHeight="1">
      <c r="A692" s="8" t="str">
        <f>HYPERLINK("https://www.tenforums.com/tutorials/15697-secure-sign-ctrl-alt-delete-enable-disable-windows-10-a.html","Ctrl+Alt+Delete Secure Sign-in - Enable or Disable in Windows 10")</f>
        <v>Ctrl+Alt+Delete Secure Sign-in - Enable or Disable in Windows 10</v>
      </c>
      <c r="B692" s="9" t="s">
        <v>685</v>
      </c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ht="27.0" customHeight="1">
      <c r="A693" s="12" t="str">
        <f>HYPERLINK("https://www.tenforums.com/tutorials/95372-change-text-cursor-blink-rate-windows.html","Cursor Blink Rate - Change in Windows")</f>
        <v>Cursor Blink Rate - Change in Windows</v>
      </c>
      <c r="B693" s="10" t="s">
        <v>686</v>
      </c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ht="27.0" customHeight="1">
      <c r="A694" s="12" t="str">
        <f>HYPERLINK("https://www.tenforums.com/tutorials/95305-change-text-cursor-thickness-windows-10-a.html","Cursor Thickness - Change in Windows 10")</f>
        <v>Cursor Thickness - Change in Windows 10</v>
      </c>
      <c r="B694" s="10" t="s">
        <v>687</v>
      </c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ht="27.0" customHeight="1">
      <c r="A695" s="8" t="str">
        <f>HYPERLINK("https://www.tenforums.com/tutorials/5901-change-mouse-pointers-windows-10-a.html","Cursors - Change in Windows 10")</f>
        <v>Cursors - Change in Windows 10</v>
      </c>
      <c r="B695" s="9" t="s">
        <v>688</v>
      </c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ht="27.0" customHeight="1">
      <c r="A696" s="8" t="str">
        <f>HYPERLINK("https://www.tenforums.com/tutorials/120352-custom-install-windows-10-a.html","Custom Install Windows 10")</f>
        <v>Custom Install Windows 10</v>
      </c>
      <c r="B696" s="9" t="s">
        <v>689</v>
      </c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ht="27.0" customHeight="1">
      <c r="A697" s="8" t="str">
        <f>HYPERLINK("https://www.tenforums.com/tutorials/116327-add-remove-customize-tab-desktop-folder-properties-windows.html","Customize tab in Desktop Folder Properties - Add or Remove in Windows")</f>
        <v>Customize tab in Desktop Folder Properties - Add or Remove in Windows</v>
      </c>
      <c r="B697" s="9" t="s">
        <v>690</v>
      </c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ht="27.0" customHeight="1">
      <c r="A698" s="8" t="str">
        <f>HYPERLINK("https://www.tenforums.com/tutorials/116273-add-remove-customize-tab-folder-properties-windows.html","Customize tab in Folder Properties - Add or Remove in Windows")</f>
        <v>Customize tab in Folder Properties - Add or Remove in Windows</v>
      </c>
      <c r="B698" s="9" t="s">
        <v>691</v>
      </c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ht="27.0" customHeight="1">
      <c r="A699" s="6" t="s">
        <v>692</v>
      </c>
      <c r="B699" s="6" t="s">
        <v>692</v>
      </c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</row>
    <row r="700" ht="27.0" customHeight="1">
      <c r="A700" s="8" t="str">
        <f>HYPERLINK("https://www.tenforums.com/tutorials/24038-change-default-app-windows-mode-light-dark-theme-windows-10-a.html","Dark or Light Theme for App and Windows Mode in Windows 10 ")</f>
        <v>Dark or Light Theme for App and Windows Mode in Windows 10 </v>
      </c>
      <c r="B700" s="9" t="s">
        <v>693</v>
      </c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ht="27.0" customHeight="1">
      <c r="A701" s="12" t="str">
        <f>HYPERLINK("https://www.tenforums.com/tutorials/100916-set-data-limit-cellular-wi-fi-ethernet-networks-windows-10-a.html","Data Limit - Set for Cellular, Wi-Fi, and Ethernet in Windows 10")</f>
        <v>Data Limit - Set for Cellular, Wi-Fi, and Ethernet in Windows 10</v>
      </c>
      <c r="B701" s="10" t="s">
        <v>694</v>
      </c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ht="27.0" customHeight="1">
      <c r="A702" s="8" t="str">
        <f>HYPERLINK("https://www.tenforums.com/tutorials/62695-network-data-usage-details-view-windows-10-mobile-phone.html","Data Usage Details - View on Windows 10 Mobile Phone ")</f>
        <v>Data Usage Details - View on Windows 10 Mobile Phone </v>
      </c>
      <c r="B702" s="9" t="s">
        <v>695</v>
      </c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ht="27.0" customHeight="1">
      <c r="A703" s="8" t="str">
        <f>HYPERLINK("https://www.tenforums.com/tutorials/26225-reset-network-data-usage-windows-10-a.html","Data Usage of Networks - Reset in Windows 10")</f>
        <v>Data Usage of Networks - Reset in Windows 10</v>
      </c>
      <c r="B703" s="9" t="s">
        <v>696</v>
      </c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ht="27.0" customHeight="1">
      <c r="A704" s="8" t="str">
        <f>HYPERLINK("https://www.tenforums.com/tutorials/2660-network-data-usage-view-windows-10-a.html","Data Usage of Networks - View in Windows 10")</f>
        <v>Data Usage of Networks - View in Windows 10</v>
      </c>
      <c r="B704" s="9" t="s">
        <v>697</v>
      </c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ht="27.0" customHeight="1">
      <c r="A705" s="8" t="str">
        <f>HYPERLINK("https://www.tenforums.com/tutorials/62536-data-usage-limit-set-windows-10-mobile-phone.html","Data Usage Limit - Set on Windows 10 Mobile Phone ")</f>
        <v>Data Usage Limit - Set on Windows 10 Mobile Phone </v>
      </c>
      <c r="B705" s="9" t="s">
        <v>698</v>
      </c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ht="27.0" customHeight="1">
      <c r="A706" s="8" t="str">
        <f>HYPERLINK("https://www.tenforums.com/tutorials/100925-add-data-usage-live-tile-start-windows-10-a.html","Data Usage Live Tile - Add to Start in Windows 10")</f>
        <v>Data Usage Live Tile - Add to Start in Windows 10</v>
      </c>
      <c r="B706" s="9" t="s">
        <v>699</v>
      </c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ht="27.0" customHeight="1">
      <c r="A707" s="8" t="str">
        <f>HYPERLINK("https://www.tenforums.com/tutorials/73360-date-time-formats-change-windows-10-a.html","Date and Time Formats - Change in Windows 10 ")</f>
        <v>Date and Time Formats - Change in Windows 10 </v>
      </c>
      <c r="B707" s="9" t="s">
        <v>700</v>
      </c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ht="27.0" customHeight="1">
      <c r="A708" s="8" t="str">
        <f>HYPERLINK("https://www.tenforums.com/tutorials/105864-enable-disable-changing-date-time-formats-windows.html","Date and Time Formats - Enable or Disable Changing in Windows")</f>
        <v>Date and Time Formats - Enable or Disable Changing in Windows</v>
      </c>
      <c r="B708" s="9" t="s">
        <v>701</v>
      </c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ht="27.0" customHeight="1">
      <c r="A709" s="8" t="str">
        <f>HYPERLINK("https://www.tenforums.com/tutorials/85536-create-date-time-shortcut-windows-10-a.html","Date and Time Shortcut - Create in Windows 10")</f>
        <v>Date and Time Shortcut - Create in Windows 10</v>
      </c>
      <c r="B709" s="9" t="s">
        <v>702</v>
      </c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ht="27.0" customHeight="1">
      <c r="A710" s="8" t="str">
        <f>HYPERLINK("https://www.tenforums.com/tutorials/6406-date-change-windows-10-a.html","Date - Change in Windows 10")</f>
        <v>Date - Change in Windows 10</v>
      </c>
      <c r="B710" s="9" t="s">
        <v>703</v>
      </c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ht="27.0" customHeight="1">
      <c r="A711" s="11" t="str">
        <f>HYPERLINK("https://www.tenforums.com/tutorials/152682-turn-off-adjust-daylight-saving-time-windows-10-a.html","Daylight Saving Time - Turn On or Off in Windows 10")</f>
        <v>Daylight Saving Time - Turn On or Off in Windows 10</v>
      </c>
      <c r="B711" s="10" t="s">
        <v>509</v>
      </c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ht="27.0" customHeight="1">
      <c r="A712" s="8" t="str">
        <f>HYPERLINK("https://www.tenforums.com/tutorials/77174-decrypt-files-folders-efs-windows-10-a.html","Decrypt Files and Folders with EFS in Windows 10")</f>
        <v>Decrypt Files and Folders with EFS in Windows 10</v>
      </c>
      <c r="B712" s="10" t="s">
        <v>704</v>
      </c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ht="27.0" customHeight="1">
      <c r="A713" s="8" t="str">
        <f>HYPERLINK("https://www.tenforums.com/tutorials/8744-default-app-associations-export-import-new-users-windows.html","Default App Associations - Export and Import for New Users in Windows")</f>
        <v>Default App Associations - Export and Import for New Users in Windows</v>
      </c>
      <c r="B713" s="9" t="s">
        <v>705</v>
      </c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ht="27.0" customHeight="1">
      <c r="A714" s="8" t="str">
        <f>HYPERLINK("https://www.tenforums.com/tutorials/5507-default-apps-choose-windows-10-a.html","Default Apps - Choose in Windows 10")</f>
        <v>Default Apps - Choose in Windows 10</v>
      </c>
      <c r="B714" s="9" t="s">
        <v>185</v>
      </c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ht="27.0" customHeight="1">
      <c r="A715" s="11" t="str">
        <f>HYPERLINK("https://www.tenforums.com/tutorials/156167-how-add-default-apps-desktop-context-menu-windows-10-a.html","Default Apps Desktop Context Menu - Add or Remove in Windows 10")</f>
        <v>Default Apps Desktop Context Menu - Add or Remove in Windows 10</v>
      </c>
      <c r="B715" s="10" t="s">
        <v>706</v>
      </c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ht="27.0" customHeight="1">
      <c r="A716" s="8" t="str">
        <f>HYPERLINK("https://www.tenforums.com/tutorials/8703-default-file-type-associations-restore-windows-10-a.html","Default File Type Associations - Restore in Windows 10")</f>
        <v>Default File Type Associations - Restore in Windows 10</v>
      </c>
      <c r="B716" s="9" t="s">
        <v>707</v>
      </c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ht="27.0" customHeight="1">
      <c r="A717" s="8" t="str">
        <f>HYPERLINK("https://www.tenforums.com/tutorials/95922-generic-product-keys-install-windows-10-editions.html","Default Product Keys to Install Windows 10 Editions")</f>
        <v>Default Product Keys to Install Windows 10 Editions</v>
      </c>
      <c r="B717" s="9" t="s">
        <v>708</v>
      </c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ht="27.0" customHeight="1">
      <c r="A718" s="8" t="str">
        <f>HYPERLINK("https://www.tenforums.com/tutorials/2110-default-user-profile-customize-windows-10-a.html","Default User Profile - Customize in Windows 10")</f>
        <v>Default User Profile - Customize in Windows 10</v>
      </c>
      <c r="B718" s="9" t="s">
        <v>709</v>
      </c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ht="27.0" customHeight="1">
      <c r="A719" s="8" t="str">
        <f>HYPERLINK("https://www.tenforums.com/tutorials/24157-windows-update-defer-upgrades-windows-10-a.html","Defer Upgrades in Windows 10")</f>
        <v>Defer Upgrades in Windows 10</v>
      </c>
      <c r="B719" s="9" t="s">
        <v>710</v>
      </c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ht="27.0" customHeight="1">
      <c r="A720" s="8" t="str">
        <f>HYPERLINK("https://www.tenforums.com/tutorials/8933-optimize-defrag-drives-windows-10-a.html","Defrag and Optimize Drives in Windows 10")</f>
        <v>Defrag and Optimize Drives in Windows 10</v>
      </c>
      <c r="B720" s="9" t="s">
        <v>711</v>
      </c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ht="27.0" customHeight="1">
      <c r="A721" s="8" t="str">
        <f>HYPERLINK("https://www.tenforums.com/tutorials/8963-optimize-drives-schedule-settings-change-windows-10-a.html","Defrag and Optimize Drives Schedule Settings - Change in Windows 10")</f>
        <v>Defrag and Optimize Drives Schedule Settings - Change in Windows 10</v>
      </c>
      <c r="B721" s="9" t="s">
        <v>712</v>
      </c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ht="27.0" customHeight="1">
      <c r="A722" s="8" t="str">
        <f>HYPERLINK("https://www.tenforums.com/tutorials/32404-optimize-drives-context-menu-add-remove-windows-10-a.html","Defrag context menu - Add or Remove in Windows 10")</f>
        <v>Defrag context menu - Add or Remove in Windows 10</v>
      </c>
      <c r="B722" s="9" t="s">
        <v>713</v>
      </c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ht="27.0" customHeight="1">
      <c r="A723" s="8" t="str">
        <f>HYPERLINK("https://www.tenforums.com/tutorials/36358-delete-confirmation-dialog-prompt-details-customize-windows.html","Delete Confirmation Dialog Prompt Details - Customize in Windows")</f>
        <v>Delete Confirmation Dialog Prompt Details - Customize in Windows</v>
      </c>
      <c r="B723" s="9" t="s">
        <v>714</v>
      </c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ht="27.0" customHeight="1">
      <c r="A724" s="8" t="str">
        <f>HYPERLINK("https://www.tenforums.com/tutorials/124784-delete-file-windows-10-a.html","Delete File in Windows 10")</f>
        <v>Delete File in Windows 10</v>
      </c>
      <c r="B724" s="9" t="s">
        <v>715</v>
      </c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ht="27.0" customHeight="1">
      <c r="A725" s="8" t="str">
        <f>HYPERLINK("https://www.tenforums.com/tutorials/124750-delete-folder-windows-10-a.html","Delete Folder in Windows 10")</f>
        <v>Delete Folder in Windows 10</v>
      </c>
      <c r="B725" s="9" t="s">
        <v>716</v>
      </c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ht="27.0" customHeight="1">
      <c r="A726" s="8" t="str">
        <f>HYPERLINK("https://www.tenforums.com/tutorials/96684-delete-volume-partition-windows-10-a.html","Delete Volume or Partition in Windows 10")</f>
        <v>Delete Volume or Partition in Windows 10</v>
      </c>
      <c r="B726" s="9" t="s">
        <v>717</v>
      </c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ht="27.0" customHeight="1">
      <c r="A727" s="11" t="str">
        <f>HYPERLINK("https://www.tenforums.com/tutorials/93866-see-os-store-update-bandwidth-usage-windows-10-activity-monitor.html","Delivery Optimization Activity Monitor - View in Windows 10")</f>
        <v>Delivery Optimization Activity Monitor - View in Windows 10</v>
      </c>
      <c r="B727" s="10" t="s">
        <v>718</v>
      </c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ht="27.0" customHeight="1">
      <c r="A728" s="11" t="str">
        <f>HYPERLINK("https://www.tenforums.com/tutorials/4742-choose-how-windows-store-app-updates-downloaded-windows-10-a.html","Delivery Optimization Allow Downloads from other PCs - Turn On or Off")</f>
        <v>Delivery Optimization Allow Downloads from other PCs - Turn On or Off</v>
      </c>
      <c r="B728" s="10" t="s">
        <v>719</v>
      </c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ht="27.0" customHeight="1">
      <c r="A729" s="8" t="str">
        <f>HYPERLINK("https://www.tenforums.com/tutorials/105373-change-delivery-optimization-cache-drive-updates-windows-10-a.html","Delivery Optimization Cache Location for Updates - Change in Windows 10")</f>
        <v>Delivery Optimization Cache Location for Updates - Change in Windows 10</v>
      </c>
      <c r="B729" s="9" t="s">
        <v>720</v>
      </c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ht="27.0" customHeight="1">
      <c r="A730" s="11" t="str">
        <f>HYPERLINK("https://www.tenforums.com/tutorials/88607-limit-bandwidth-windows-update-store-app-updates-windows-10-a.html","Delivery Optimization Download and Upload Bandwidth - Limit in Windows 10")</f>
        <v>Delivery Optimization Download and Upload Bandwidth - Limit in Windows 10</v>
      </c>
      <c r="B730" s="10" t="s">
        <v>721</v>
      </c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ht="27.0" customHeight="1">
      <c r="A731" s="8" t="str">
        <f>HYPERLINK("https://www.tenforums.com/tutorials/105396-change-delivery-optimization-max-cache-age-updates-windows-10-a.html","Delivery Optimization Max Cache Age for Updates - Change in Windows 10")</f>
        <v>Delivery Optimization Max Cache Age for Updates - Change in Windows 10</v>
      </c>
      <c r="B731" s="9" t="s">
        <v>722</v>
      </c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ht="27.0" customHeight="1">
      <c r="A732" s="8" t="str">
        <f>HYPERLINK("https://www.tenforums.com/tutorials/105439-change-delivery-optimization-max-cache-size-updates-windows-10-a.html","Delivery Optimization Max Cache Size for Updates - Change in Windows 10")</f>
        <v>Delivery Optimization Max Cache Size for Updates - Change in Windows 10</v>
      </c>
      <c r="B732" s="9" t="s">
        <v>723</v>
      </c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ht="27.0" customHeight="1">
      <c r="A733" s="8" t="str">
        <f>HYPERLINK("https://www.tenforums.com/tutorials/101421-auto-save-desktop-onedrive-pc-windows-10-a.html","Desktop - Auto Save to OneDrive or This PC in Windows 10")</f>
        <v>Desktop - Auto Save to OneDrive or This PC in Windows 10</v>
      </c>
      <c r="B733" s="9" t="s">
        <v>724</v>
      </c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ht="27.0" customHeight="1">
      <c r="A734" s="11" t="str">
        <f>HYPERLINK("https://www.tenforums.com/tutorials/154265-how-add-desktop-background-control-panel-windows.html","Desktop Background - Add to Control Panel in Windows")</f>
        <v>Desktop Background - Add to Control Panel in Windows</v>
      </c>
      <c r="B734" s="10" t="s">
        <v>597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ht="27.0" customHeight="1">
      <c r="A735" s="8" t="str">
        <f>HYPERLINK("https://www.tenforums.com/tutorials/90680-allow-prevent-changing-desktop-background-windows-10-a.html","Desktop Background - Allow or Prevent Changing in Windows 10")</f>
        <v>Desktop Background - Allow or Prevent Changing in Windows 10</v>
      </c>
      <c r="B735" s="9" t="s">
        <v>725</v>
      </c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ht="27.0" customHeight="1">
      <c r="A736" s="8" t="str">
        <f>HYPERLINK("https://www.tenforums.com/tutorials/4966-change-desktop-background-windows-10-a.html","Desktop Background - Change in Windows 10")</f>
        <v>Desktop Background - Change in Windows 10</v>
      </c>
      <c r="B736" s="9" t="s">
        <v>726</v>
      </c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ht="27.0" customHeight="1">
      <c r="A737" s="11" t="str">
        <f>HYPERLINK("https://www.tenforums.com/tutorials/154569-how-use-bing-wallpaper-app-change-windows-10-desktop-background.html","Desktop Background - Change with Bing Wallpaper app in Windows 10")</f>
        <v>Desktop Background - Change with Bing Wallpaper app in Windows 10</v>
      </c>
      <c r="B737" s="10" t="s">
        <v>278</v>
      </c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ht="27.0" customHeight="1">
      <c r="A738" s="8" t="str">
        <f>HYPERLINK("https://www.tenforums.com/tutorials/92251-reset-desktop-background-choose-your-picture-history-windows-10-a.html","Desktop Background Choose Your Picture History - Reset in Windows 10")</f>
        <v>Desktop Background Choose Your Picture History - Reset in Windows 10</v>
      </c>
      <c r="B738" s="9" t="s">
        <v>727</v>
      </c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ht="27.0" customHeight="1">
      <c r="A739" s="8" t="str">
        <f>HYPERLINK("https://www.tenforums.com/tutorials/39548-desktop-background-file-location-context-menu-add-windows-8-10-a.html","Desktop Background File Location context menu - Add in Windows 8 &amp; 10 ")</f>
        <v>Desktop Background File Location context menu - Add in Windows 8 &amp; 10 </v>
      </c>
      <c r="B739" s="9" t="s">
        <v>728</v>
      </c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ht="27.0" customHeight="1">
      <c r="A740" s="8" t="str">
        <f>HYPERLINK("https://www.tenforums.com/tutorials/5877-desktop-background-shortcut-create-windows-10-a.html","Desktop Background shortcut - Create in Windows 10")</f>
        <v>Desktop Background shortcut - Create in Windows 10</v>
      </c>
      <c r="B740" s="9" t="s">
        <v>729</v>
      </c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ht="27.0" customHeight="1">
      <c r="A741" s="8" t="str">
        <f>HYPERLINK("https://www.tenforums.com/tutorials/91437-specify-default-desktop-background-windows-10-a.html","Desktop Background - Specify Default in Windows 10")</f>
        <v>Desktop Background - Specify Default in Windows 10</v>
      </c>
      <c r="B741" s="9" t="s">
        <v>730</v>
      </c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ht="27.0" customHeight="1">
      <c r="A742" s="8" t="str">
        <f>HYPERLINK("https://www.tenforums.com/tutorials/17397-desktop-background-turn-off-windows-10-a.html","Desktop Background - Turn On or Off in Windows 10")</f>
        <v>Desktop Background - Turn On or Off in Windows 10</v>
      </c>
      <c r="B742" s="9" t="s">
        <v>731</v>
      </c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ht="27.0" customHeight="1">
      <c r="A743" s="8" t="str">
        <f>HYPERLINK("https://www.tenforums.com/tutorials/116327-add-remove-customize-tab-desktop-folder-properties-windows.html","Desktop Folder - Add or Remove Customize tab in Folder Properties in Windows")</f>
        <v>Desktop Folder - Add or Remove Customize tab in Folder Properties in Windows</v>
      </c>
      <c r="B743" s="9" t="s">
        <v>690</v>
      </c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ht="27.0" customHeight="1">
      <c r="A744" s="8" t="str">
        <f>HYPERLINK("https://www.tenforums.com/tutorials/116393-change-restore-desktop-folder-icon-windows.html","Desktop Folder Icon - Change or Restore in Windows")</f>
        <v>Desktop Folder Icon - Change or Restore in Windows</v>
      </c>
      <c r="B744" s="9" t="s">
        <v>732</v>
      </c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ht="27.0" customHeight="1">
      <c r="A745" s="8" t="str">
        <f>HYPERLINK("https://www.tenforums.com/tutorials/74971-desktop-folder-move-location-windows-10-a.html","Desktop Folder - Move Location in Windows 10")</f>
        <v>Desktop Folder - Move Location in Windows 10</v>
      </c>
      <c r="B745" s="10" t="s">
        <v>733</v>
      </c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ht="27.0" customHeight="1">
      <c r="A746" s="8" t="str">
        <f>HYPERLINK("https://www.tenforums.com/tutorials/80901-create-desktop-icon-settings-shortcut-windows-10-a.html","Desktop Icon Settings Shortcut - Create in Windows 10")</f>
        <v>Desktop Icon Settings Shortcut - Create in Windows 10</v>
      </c>
      <c r="B746" s="10" t="s">
        <v>734</v>
      </c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ht="27.0" customHeight="1">
      <c r="A747" s="8" t="str">
        <f>HYPERLINK("https://www.tenforums.com/tutorials/16941-desktop-icon-spacing-change-windows-10-a.html","Desktop Icon Spacing - Change in Windows 10")</f>
        <v>Desktop Icon Spacing - Change in Windows 10</v>
      </c>
      <c r="B747" s="9" t="s">
        <v>735</v>
      </c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ht="27.0" customHeight="1">
      <c r="A748" s="8" t="str">
        <f>HYPERLINK("https://www.tenforums.com/tutorials/20486-internet-explorer-desktop-icon-add-windows-10-a.html","Desktop Icon for Internet Explorer - Add in Windows 10")</f>
        <v>Desktop Icon for Internet Explorer - Add in Windows 10</v>
      </c>
      <c r="B748" s="9" t="s">
        <v>736</v>
      </c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ht="27.0" customHeight="1">
      <c r="A749" s="8" t="str">
        <f>HYPERLINK("https://www.tenforums.com/tutorials/6942-desktop-icons-add-remove-windows-10-a.html","Desktop Icons - Add or Remove in Windows 10")</f>
        <v>Desktop Icons - Add or Remove in Windows 10</v>
      </c>
      <c r="B749" s="9" t="s">
        <v>737</v>
      </c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ht="27.0" customHeight="1">
      <c r="A750" s="8" t="str">
        <f>HYPERLINK("https://www.tenforums.com/tutorials/57521-desktop-icons-align-grid-turn-off-windows-10-a.html","Desktop Icons Align to Grid - Turn On or Off in Windows 10")</f>
        <v>Desktop Icons Align to Grid - Turn On or Off in Windows 10</v>
      </c>
      <c r="B750" s="9" t="s">
        <v>738</v>
      </c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ht="27.0" customHeight="1">
      <c r="A751" s="8" t="str">
        <f>HYPERLINK("https://www.tenforums.com/tutorials/91251-allow-prevent-themes-change-desktop-icons-windows-10-a.html","Desktop Icons - Allow or Prevent Themes to Change in Windows 10")</f>
        <v>Desktop Icons - Allow or Prevent Themes to Change in Windows 10</v>
      </c>
      <c r="B751" s="9" t="s">
        <v>739</v>
      </c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ht="27.0" customHeight="1">
      <c r="A752" s="8" t="str">
        <f>HYPERLINK("https://www.tenforums.com/tutorials/57518-desktop-icons-auto-arrange-turn-off-windows-10-a.html","Desktop Icons Auto Arrange - Turn On or Off in Windows 10")</f>
        <v>Desktop Icons Auto Arrange - Turn On or Off in Windows 10</v>
      </c>
      <c r="B752" s="9" t="s">
        <v>740</v>
      </c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ht="27.0" customHeight="1">
      <c r="A753" s="8" t="str">
        <f>HYPERLINK("https://www.tenforums.com/tutorials/126714-add-remove-drop-shadows-icon-labels-desktop-windows.html","Desktop Icons Drop Shadows - Add or Remove in Windows")</f>
        <v>Desktop Icons Drop Shadows - Add or Remove in Windows</v>
      </c>
      <c r="B753" s="9" t="s">
        <v>741</v>
      </c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ht="27.0" customHeight="1">
      <c r="A754" s="8" t="str">
        <f>HYPERLINK("https://www.tenforums.com/tutorials/104597-enable-disable-changing-desktop-icons-windows.html","Desktop Icons - Enable or Disable Changing in Windows")</f>
        <v>Desktop Icons - Enable or Disable Changing in Windows</v>
      </c>
      <c r="B754" s="9" t="s">
        <v>742</v>
      </c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ht="27.0" customHeight="1">
      <c r="A755" s="8" t="str">
        <f>HYPERLINK("https://www.tenforums.com/tutorials/6994-desktop-icons-hide-show-windows-10-a.html","Desktop Icons - Hide or Show in Windows 10")</f>
        <v>Desktop Icons - Hide or Show in Windows 10</v>
      </c>
      <c r="B755" s="9" t="s">
        <v>743</v>
      </c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ht="27.0" customHeight="1">
      <c r="A756" s="8" t="str">
        <f>HYPERLINK("https://www.tenforums.com/tutorials/62393-desktop-icons-size-change-windows-10-a.html","Desktop Icons Size - Change in Windows 10 ")</f>
        <v>Desktop Icons Size - Change in Windows 10 </v>
      </c>
      <c r="B756" s="9" t="s">
        <v>744</v>
      </c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ht="27.0" customHeight="1">
      <c r="A757" s="8" t="str">
        <f>HYPERLINK("https://www.tenforums.com/tutorials/20805-desktop-keyboard-shortcuts-list-windows-10-a.html","Desktop Keyboard Shortcuts List in Windows 10")</f>
        <v>Desktop Keyboard Shortcuts List in Windows 10</v>
      </c>
      <c r="B757" s="9" t="s">
        <v>745</v>
      </c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ht="27.0" customHeight="1">
      <c r="A758" s="8" t="str">
        <f>HYPERLINK("https://www.tenforums.com/tutorials/4966-change-desktop-background-windows-10-a.html","Desktop Slideshow - Change in Windows 10")</f>
        <v>Desktop Slideshow - Change in Windows 10</v>
      </c>
      <c r="B758" s="9" t="s">
        <v>726</v>
      </c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ht="27.0" customHeight="1">
      <c r="A759" s="8" t="str">
        <f>HYPERLINK("https://www.tenforums.com/tutorials/65668-desktop-wallpaper-jpeg-quality-reduction-disable-windows-10-a.html","Desktop Wallpaper JPEG Quality Reduction - Disable in Windows 10 ")</f>
        <v>Desktop Wallpaper JPEG Quality Reduction - Disable in Windows 10 </v>
      </c>
      <c r="B759" s="9" t="s">
        <v>746</v>
      </c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ht="27.0" customHeight="1">
      <c r="A760" s="11" t="s">
        <v>747</v>
      </c>
      <c r="B760" s="9" t="s">
        <v>748</v>
      </c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ht="27.0" customHeight="1">
      <c r="A761" s="8" t="str">
        <f>HYPERLINK("https://www.tenforums.com/tutorials/41687-details-preview-pane-width-size-reset-windows-8-10-a.html","Details and Preview Pane Width Size - Reset in Windows 8 and 10")</f>
        <v>Details and Preview Pane Width Size - Reset in Windows 8 and 10</v>
      </c>
      <c r="B761" s="9" t="s">
        <v>749</v>
      </c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ht="27.0" customHeight="1">
      <c r="A762" s="8" t="str">
        <f>HYPERLINK("https://www.tenforums.com/tutorials/87756-customize-preview-details-details-pane-file-explorer-windows.html","Details Pane in File Explorer - Customize Preview Details in Windows")</f>
        <v>Details Pane in File Explorer - Customize Preview Details in Windows</v>
      </c>
      <c r="B762" s="9" t="s">
        <v>750</v>
      </c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ht="27.0" customHeight="1">
      <c r="A763" s="8" t="str">
        <f>HYPERLINK("https://www.tenforums.com/tutorials/35302-details-pane-file-explorer-show-hide-windows-10-a.html","Details Pane in File Explorer - Show or Hide in Windows 10")</f>
        <v>Details Pane in File Explorer - Show or Hide in Windows 10</v>
      </c>
      <c r="B763" s="9" t="s">
        <v>751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ht="27.0" customHeight="1">
      <c r="A764" s="8" t="str">
        <f>HYPERLINK("https://www.tenforums.com/tutorials/72962-details-tab-file-properties-add-remove-windows-10-a.html","Details tab in File Properties - Add or Remove in Windows 10 ")</f>
        <v>Details tab in File Properties - Add or Remove in Windows 10 </v>
      </c>
      <c r="B764" s="9" t="s">
        <v>752</v>
      </c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ht="27.0" customHeight="1">
      <c r="A765" s="8" t="str">
        <f>HYPERLINK("https://www.tenforums.com/tutorials/30136-developer-mode-turn-off-windows-10-a.html#post466670","Developer Mode - Turn On or Off in Windows 10")</f>
        <v>Developer Mode - Turn On or Off in Windows 10</v>
      </c>
      <c r="B765" s="9" t="s">
        <v>753</v>
      </c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ht="27.0" customHeight="1">
      <c r="A766" s="8" t="str">
        <f>HYPERLINK("https://www.tenforums.com/tutorials/133365-turn-off-device-search-history-windows-10-a.html","Device and Search History - Turn On or Off for On-device Searches in Windows 10")</f>
        <v>Device and Search History - Turn On or Off for On-device Searches in Windows 10</v>
      </c>
      <c r="B766" s="9" t="s">
        <v>754</v>
      </c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ht="27.0" customHeight="1">
      <c r="A767" s="8" t="str">
        <f>HYPERLINK("https://www.tenforums.com/tutorials/15989-device-driver-automatic-installation-turn-off-windows-10-a.html","Device Driver Automatic Installation - Turn On or Off in Windows 10")</f>
        <v>Device Driver Automatic Installation - Turn On or Off in Windows 10</v>
      </c>
      <c r="B767" s="9" t="s">
        <v>755</v>
      </c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ht="27.0" customHeight="1">
      <c r="A768" s="11" t="str">
        <f>HYPERLINK("https://www.tenforums.com/tutorials/145880-how-check-if-device-encryption-supported-windows-10-a.html","Device Encryption - Check if Supported in Windows 10")</f>
        <v>Device Encryption - Check if Supported in Windows 10</v>
      </c>
      <c r="B768" s="10" t="s">
        <v>756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ht="27.0" customHeight="1">
      <c r="A769" s="8" t="str">
        <f>HYPERLINK("https://www.tenforums.com/tutorials/8205-device-encryption-turn-off-windows-10-mobile-phone.html","Device Encryption - Turn On or Off for Windows 10 Mobile Phone")</f>
        <v>Device Encryption - Turn On or Off for Windows 10 Mobile Phone</v>
      </c>
      <c r="B769" s="9" t="s">
        <v>757</v>
      </c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ht="27.0" customHeight="1">
      <c r="A770" s="11" t="str">
        <f>HYPERLINK("https://www.tenforums.com/tutorials/145803-how-turn-off-device-encryption-windows-10-a.html","Device Encryption - Turn On or Off in Windows 10")</f>
        <v>Device Encryption - Turn On or Off in Windows 10</v>
      </c>
      <c r="B770" s="10" t="s">
        <v>758</v>
      </c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ht="27.0" customHeight="1">
      <c r="A771" s="8" t="str">
        <f>HYPERLINK("https://www.tenforums.com/tutorials/68913-device-guard-enable-disable-windows-10-a.html","Device Guard - Enable or Disable in Windows 10 ")</f>
        <v>Device Guard - Enable or Disable in Windows 10 </v>
      </c>
      <c r="B771" s="9" t="s">
        <v>759</v>
      </c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ht="27.0" customHeight="1">
      <c r="A772" s="8" t="str">
        <f>HYPERLINK("https://www.tenforums.com/tutorials/68926-device-guard-verify-if-enabled-disabled-windows-10-a.html","Device Guard - Verify if Enabled or Disabled in Windows 10 ")</f>
        <v>Device Guard - Verify if Enabled or Disabled in Windows 10 </v>
      </c>
      <c r="B772" s="9" t="s">
        <v>760</v>
      </c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ht="27.0" customHeight="1">
      <c r="A773" s="8" t="str">
        <f>HYPERLINK("https://www.tenforums.com/tutorials/133367-clear-your-device-history-device-searches-windows-10-a.html","Device History - Clear for On-device Searches in Windows 10")</f>
        <v>Device History - Clear for On-device Searches in Windows 10</v>
      </c>
      <c r="B773" s="9" t="s">
        <v>761</v>
      </c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ht="27.0" customHeight="1">
      <c r="A774" s="8" t="str">
        <f>HYPERLINK("https://www.tenforums.com/tutorials/127336-device-manager-error-codes-solutions-windows.html","Device Manager Error Codes and Solutions in Windows")</f>
        <v>Device Manager Error Codes and Solutions in Windows</v>
      </c>
      <c r="B774" s="9" t="s">
        <v>762</v>
      </c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ht="27.0" customHeight="1">
      <c r="A775" s="8" t="str">
        <f>HYPERLINK("https://www.tenforums.com/tutorials/128588-open-device-manager-windows-10-a.html","Device Manager - Open in Windows 10")</f>
        <v>Device Manager - Open in Windows 10</v>
      </c>
      <c r="B775" s="9" t="s">
        <v>763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ht="27.0" customHeight="1">
      <c r="A776" s="8" t="str">
        <f>HYPERLINK("https://www.tenforums.com/tutorials/5546-device-name-change-windows-10-mobile-phones.html","Device Name - Change in Windows 10 Mobile Phones")</f>
        <v>Device Name - Change in Windows 10 Mobile Phones</v>
      </c>
      <c r="B776" s="9" t="s">
        <v>764</v>
      </c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ht="27.0" customHeight="1">
      <c r="A777" s="8" t="str">
        <f>HYPERLINK("https://www.tenforums.com/tutorials/72764-device-portal-connect-windows-10-mobile-phone.html","Device Portal - Connect to for Windows 10 Mobile Phone ")</f>
        <v>Device Portal - Connect to for Windows 10 Mobile Phone </v>
      </c>
      <c r="B777" s="9" t="s">
        <v>765</v>
      </c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ht="27.0" customHeight="1">
      <c r="A778" s="8" t="str">
        <f>HYPERLINK("https://www.tenforums.com/tutorials/72714-device-portal-connect-windows-10-pc.html","Device Portal - Connect to for Windows 10 PC ")</f>
        <v>Device Portal - Connect to for Windows 10 PC </v>
      </c>
      <c r="B778" s="9" t="s">
        <v>766</v>
      </c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ht="27.0" customHeight="1">
      <c r="A779" s="8" t="str">
        <f>HYPERLINK("https://www.tenforums.com/tutorials/72621-device-portal-desktop-turn-off-windows-10-pc.html","Device Portal for Desktop - Turn On or Off on Windows 10 PC ")</f>
        <v>Device Portal for Desktop - Turn On or Off on Windows 10 PC </v>
      </c>
      <c r="B779" s="9" t="s">
        <v>767</v>
      </c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ht="27.0" customHeight="1">
      <c r="A780" s="8" t="str">
        <f>HYPERLINK("https://www.tenforums.com/tutorials/72735-device-portal-mobile-turn-off-windows-10-mobile-phone.html","Device Portal for Mobile - Turn On or Off on Windows 10 Mobile Phone ")</f>
        <v>Device Portal for Mobile - Turn On or Off on Windows 10 Mobile Phone </v>
      </c>
      <c r="B780" s="9" t="s">
        <v>768</v>
      </c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ht="27.0" customHeight="1">
      <c r="A781" s="11" t="s">
        <v>769</v>
      </c>
      <c r="B781" s="10" t="s">
        <v>770</v>
      </c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ht="27.0" customHeight="1">
      <c r="A782" s="11" t="s">
        <v>771</v>
      </c>
      <c r="B782" s="10" t="s">
        <v>772</v>
      </c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ht="27.0" customHeight="1">
      <c r="A783" s="8" t="str">
        <f>HYPERLINK("https://www.tenforums.com/tutorials/35734-device-software-over-metered-connection-turn-off-windows-10-a.html","Device Software over Metered Connection - Turn On or Off in Windows 10")</f>
        <v>Device Software over Metered Connection - Turn On or Off in Windows 10</v>
      </c>
      <c r="B783" s="9" t="s">
        <v>773</v>
      </c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ht="27.0" customHeight="1">
      <c r="A784" s="8" t="str">
        <f>HYPERLINK("https://www.tenforums.com/tutorials/63142-devices-able-wake-computer-see-windows-10-a.html","Devices able to Wake Computer - See in Windows 10")</f>
        <v>Devices able to Wake Computer - See in Windows 10</v>
      </c>
      <c r="B784" s="9" t="s">
        <v>774</v>
      </c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ht="27.0" customHeight="1">
      <c r="A785" s="8" t="str">
        <f>HYPERLINK("https://www.tenforums.com/tutorials/63148-devices-allow-prevent-wake-computer-windows-10-a.html","Devices - Allow or Prevent to Wake Computer in Windows 10 ")</f>
        <v>Devices - Allow or Prevent to Wake Computer in Windows 10 </v>
      </c>
      <c r="B785" s="9" t="s">
        <v>775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ht="27.0" customHeight="1">
      <c r="A786" s="8" t="str">
        <f>HYPERLINK("https://www.tenforums.com/tutorials/22697-devices-printers-add-remove-pc-windows-10-a.html","Devices and Printers - Add or Remove from This PC in Windows 10")</f>
        <v>Devices and Printers - Add or Remove from This PC in Windows 10</v>
      </c>
      <c r="B786" s="9" t="s">
        <v>776</v>
      </c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ht="27.0" customHeight="1">
      <c r="A787" s="8" t="str">
        <f>HYPERLINK("https://www.tenforums.com/tutorials/101276-create-devices-printers-shortcut-windows.html","Devices and Printers Shortcut - Create in Windows")</f>
        <v>Devices and Printers Shortcut - Create in Windows</v>
      </c>
      <c r="B787" s="9" t="s">
        <v>777</v>
      </c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ht="27.0" customHeight="1">
      <c r="A788" s="8" t="str">
        <f>HYPERLINK("https://www.tenforums.com/tutorials/51663-microsoft-account-remove-devices.html","Devices - Remove from your Microsoft Account")</f>
        <v>Devices - Remove from your Microsoft Account</v>
      </c>
      <c r="B788" s="9" t="s">
        <v>778</v>
      </c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ht="27.0" customHeight="1">
      <c r="A789" s="8" t="str">
        <f>HYPERLINK("https://www.tenforums.com/tutorials/103954-delete-diagnostic-data-windows-10-a.html","Diagnostic Data - Delete in Windows 10")</f>
        <v>Diagnostic Data - Delete in Windows 10</v>
      </c>
      <c r="B789" s="9" t="s">
        <v>779</v>
      </c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ht="27.0" customHeight="1">
      <c r="A790" s="8" t="str">
        <f>HYPERLINK("https://www.tenforums.com/tutorials/118019-enable-disable-delete-diagnostic-data-windows-10-a.html","Diagnostic Data Enable or Disable Delete in Windows 10")</f>
        <v>Diagnostic Data Enable or Disable Delete in Windows 10</v>
      </c>
      <c r="B790" s="9" t="s">
        <v>780</v>
      </c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ht="27.0" customHeight="1">
      <c r="A791" s="12" t="str">
        <f>HYPERLINK("https://www.tenforums.com/tutorials/7032-change-diagnostic-data-settings-windows-10-a.html","Diagnostic Data Settings - Change in Windows 10")</f>
        <v>Diagnostic Data Settings - Change in Windows 10</v>
      </c>
      <c r="B791" s="10" t="s">
        <v>781</v>
      </c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ht="27.0" customHeight="1">
      <c r="A792" s="8" t="str">
        <f>HYPERLINK("https://www.tenforums.com/tutorials/103059-enable-disable-diagnostic-data-viewer-windows-10-a.html","Diagnostic Data Viewer - Enable or Disable in Windows 10")</f>
        <v>Diagnostic Data Viewer - Enable or Disable in Windows 10</v>
      </c>
      <c r="B792" s="9" t="s">
        <v>782</v>
      </c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ht="27.0" customHeight="1">
      <c r="A793" s="8" t="str">
        <f>HYPERLINK("https://www.tenforums.com/tutorials/86424-use-dictation-desktop-touch-keyboard-windows-10-a.html","Dictation on Desktop - Use from Touch Keyboard in Windows 10")</f>
        <v>Dictation on Desktop - Use from Touch Keyboard in Windows 10</v>
      </c>
      <c r="B793" s="9" t="s">
        <v>783</v>
      </c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ht="27.0" customHeight="1">
      <c r="A794" s="8" t="str">
        <f>HYPERLINK("https://www.tenforums.com/tutorials/108910-how-use-dictation-windows-10-a.html","Dictation - Use in Windows 10")</f>
        <v>Dictation - Use in Windows 10</v>
      </c>
      <c r="B794" s="9" t="s">
        <v>784</v>
      </c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ht="27.0" customHeight="1">
      <c r="A795" s="8" t="str">
        <f>HYPERLINK("https://www.tenforums.com/tutorials/25994-add-remove-words-spell-checking-dictionary-windows-10-a.html","Dictionary - Add or Remove Words in Windows 10")</f>
        <v>Dictionary - Add or Remove Words in Windows 10</v>
      </c>
      <c r="B795" s="9" t="s">
        <v>785</v>
      </c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ht="27.0" customHeight="1">
      <c r="A796" s="8" t="str">
        <f>HYPERLINK("https://www.tenforums.com/tutorials/55398-microsoft-account-link-digital-license-windows-10-pc.html","Digital License - Link to Micosoft Account on Windows 10 PC ")</f>
        <v>Digital License - Link to Micosoft Account on Windows 10 PC </v>
      </c>
      <c r="B796" s="9" t="s">
        <v>74</v>
      </c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ht="27.0" customHeight="1">
      <c r="A797" s="8" t="str">
        <f>HYPERLINK("https://www.tenforums.com/tutorials/111293-enable-disable-case-sensitive-attribute-folders-windows-10-a.html","Directory Case Sensitive Attribute - Enable or Disable in Windows 10")</f>
        <v>Directory Case Sensitive Attribute - Enable or Disable in Windows 10</v>
      </c>
      <c r="B797" s="9" t="s">
        <v>390</v>
      </c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ht="27.0" customHeight="1">
      <c r="A798" s="8" t="str">
        <f>HYPERLINK("https://www.tenforums.com/tutorials/29258-graphics-tools-install-uninstall-windows-10-a.html","DirectX Graphics Tools - Install and Uninstall in Windows 10")</f>
        <v>DirectX Graphics Tools - Install and Uninstall in Windows 10</v>
      </c>
      <c r="B798" s="9" t="s">
        <v>786</v>
      </c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ht="27.0" customHeight="1">
      <c r="A799" s="11" t="s">
        <v>787</v>
      </c>
      <c r="B799" s="10" t="s">
        <v>788</v>
      </c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ht="27.0" customHeight="1">
      <c r="A800" s="8" t="str">
        <f>HYPERLINK("https://www.tenforums.com/tutorials/76359-burn-disc-image-iso-img-file-windows-10-a.html","Disc Image - Burn from ISO or IMG file in Windows 10")</f>
        <v>Disc Image - Burn from ISO or IMG file in Windows 10</v>
      </c>
      <c r="B800" s="10" t="s">
        <v>358</v>
      </c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ht="27.0" customHeight="1">
      <c r="A801" s="8" t="str">
        <f>HYPERLINK("https://www.tenforums.com/tutorials/84888-check-if-disk-mbr-gpt-windows.html","Disk - Check if MBR or GPT in Windows")</f>
        <v>Disk - Check if MBR or GPT in Windows</v>
      </c>
      <c r="B801" s="9" t="s">
        <v>789</v>
      </c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ht="27.0" customHeight="1">
      <c r="A802" s="8" t="str">
        <f>HYPERLINK("https://www.tenforums.com/tutorials/40957-chkdsk-scheduled-boot-cancel-windows-10-a.html","Disk Checking at Boot - Cancel in Windows 10")</f>
        <v>Disk Checking at Boot - Cancel in Windows 10</v>
      </c>
      <c r="B802" s="9" t="s">
        <v>418</v>
      </c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ht="27.0" customHeight="1">
      <c r="A803" s="8" t="str">
        <f>HYPERLINK("https://www.tenforums.com/tutorials/73739-cleanup-add-context-menu-windows-10-a.html","Disk Cleanup - Add to Context Menu in Windows 10 ")</f>
        <v>Disk Cleanup - Add to Context Menu in Windows 10 </v>
      </c>
      <c r="B803" s="9" t="s">
        <v>496</v>
      </c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ht="27.0" customHeight="1">
      <c r="A804" s="11" t="str">
        <f>HYPERLINK("https://www.tenforums.com/tutorials/141072-create-disk-cleanup-all-items-checked-shortcut-windows-10-a.html","Disk Cleanup All Items Checked Shortcut - Create in Windows 10")</f>
        <v>Disk Cleanup All Items Checked Shortcut - Create in Windows 10</v>
      </c>
      <c r="B804" s="10" t="s">
        <v>790</v>
      </c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ht="27.0" customHeight="1">
      <c r="A805" s="8" t="str">
        <f>HYPERLINK("https://www.tenforums.com/tutorials/102375-check-uncheck-all-items-disk-cleanup-default-windows-10-a.html","Disk Cleanup - Check or Uncheck All Items by Default in Windows 10")</f>
        <v>Disk Cleanup - Check or Uncheck All Items by Default in Windows 10</v>
      </c>
      <c r="B805" s="9" t="s">
        <v>791</v>
      </c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ht="27.0" customHeight="1">
      <c r="A806" s="8" t="str">
        <f>HYPERLINK("https://www.tenforums.com/tutorials/3012-disk-cleanup-open-use-windows-10-a.html","Disk Cleanup - Open and Use in Windows 10")</f>
        <v>Disk Cleanup - Open and Use in Windows 10</v>
      </c>
      <c r="B806" s="9" t="s">
        <v>792</v>
      </c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ht="27.0" customHeight="1">
      <c r="A807" s="8" t="str">
        <f>HYPERLINK("https://www.tenforums.com/tutorials/85750-convert-mbr-disk-gpt-disk-windows-10-a.html","Disk - Convert MBR Disk to GPT Disk in Windows 10")</f>
        <v>Disk - Convert MBR Disk to GPT Disk in Windows 10</v>
      </c>
      <c r="B807" s="9" t="s">
        <v>793</v>
      </c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ht="27.0" customHeight="1">
      <c r="A808" s="8" t="str">
        <f>HYPERLINK("https://www.tenforums.com/tutorials/85757-convert-gpt-disk-mbr-disk-windows-10-a.html","Disk - Convert GPT Disk to MBR Disk in Windows 10")</f>
        <v>Disk - Convert GPT Disk to MBR Disk in Windows 10</v>
      </c>
      <c r="B808" s="9" t="s">
        <v>794</v>
      </c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ht="27.0" customHeight="1">
      <c r="A809" s="8" t="str">
        <f>HYPERLINK("https://www.tenforums.com/tutorials/85819-erase-disk-using-diskpart-clean-command-windows-10-a.html","Disk - Erase using Diskpart Clean Command in Windows 10")</f>
        <v>Disk - Erase using Diskpart Clean Command in Windows 10</v>
      </c>
      <c r="B809" s="9" t="s">
        <v>490</v>
      </c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ht="27.0" customHeight="1">
      <c r="A810" s="11" t="str">
        <f>HYPERLINK("https://www.tenforums.com/tutorials/147559-how-add-disk-management-control-panel-windows-7-8-10-a.html","Disk Management Add to Control Panel in Windows 7, 8, and 10")</f>
        <v>Disk Management Add to Control Panel in Windows 7, 8, and 10</v>
      </c>
      <c r="B810" s="10" t="s">
        <v>598</v>
      </c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ht="27.0" customHeight="1">
      <c r="A811" s="8" t="str">
        <f>HYPERLINK("https://www.tenforums.com/tutorials/2503-disk-management-how-post-screenshot.html","Disk Management - How to Post a Screenshot of")</f>
        <v>Disk Management - How to Post a Screenshot of</v>
      </c>
      <c r="B811" s="9" t="s">
        <v>795</v>
      </c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ht="27.0" customHeight="1">
      <c r="A812" s="8" t="str">
        <f>HYPERLINK("https://www.tenforums.com/tutorials/96205-format-disk-drive-windows-10-a.html","Disk or Drive - Format in Windows 10")</f>
        <v>Disk or Drive - Format in Windows 10</v>
      </c>
      <c r="B812" s="9" t="s">
        <v>796</v>
      </c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ht="27.0" customHeight="1">
      <c r="A813" s="8" t="str">
        <f>HYPERLINK("https://www.tenforums.com/tutorials/99888-enable-disable-disk-quotas-windows.html","Disk Quotas - Enable or Disable in Windows")</f>
        <v>Disk Quotas - Enable or Disable in Windows</v>
      </c>
      <c r="B813" s="9" t="s">
        <v>797</v>
      </c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ht="27.0" customHeight="1">
      <c r="A814" s="8" t="str">
        <f>HYPERLINK("https://www.tenforums.com/tutorials/100017-enable-disable-log-event-when-disk-quota-limit-exceeded-windows.html","Disk Quota - Enable or Disable Log Event when Quota Limit Exceeded in Windows")</f>
        <v>Disk Quota - Enable or Disable Log Event when Quota Limit Exceeded in Windows</v>
      </c>
      <c r="B814" s="9" t="s">
        <v>798</v>
      </c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ht="27.0" customHeight="1">
      <c r="A815" s="8" t="str">
        <f>HYPERLINK("https://www.tenforums.com/tutorials/100022-enable-log-event-when-disk-quota-warning-level-exceeded-windows.html","Disk Quota - Enable or Disable Log Event when Quota Warning Level Exceeded in Windows")</f>
        <v>Disk Quota - Enable or Disable Log Event when Quota Warning Level Exceeded in Windows</v>
      </c>
      <c r="B815" s="9" t="s">
        <v>799</v>
      </c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ht="27.0" customHeight="1">
      <c r="A816" s="8" t="str">
        <f>HYPERLINK("https://www.tenforums.com/tutorials/99959-set-disk-quota-limit-warning-level-new-users-windows.html","Disk Quota Limit and Warning Level for New Users - Set in Windows")</f>
        <v>Disk Quota Limit and Warning Level for New Users - Set in Windows</v>
      </c>
      <c r="B816" s="9" t="s">
        <v>800</v>
      </c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ht="27.0" customHeight="1">
      <c r="A817" s="8" t="str">
        <f>HYPERLINK("https://www.tenforums.com/tutorials/99951-set-disk-quota-limit-warning-level-specific-users-windows.html","Disk Quota Limit and Warning Level for Specific Users - Set in Windows")</f>
        <v>Disk Quota Limit and Warning Level for Specific Users - Set in Windows</v>
      </c>
      <c r="B817" s="9" t="s">
        <v>801</v>
      </c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ht="27.0" customHeight="1">
      <c r="A818" s="8" t="str">
        <f>HYPERLINK("https://www.tenforums.com/tutorials/99903-enable-disable-enforce-disk-quota-limits-windows.html","Disk Quota Limits - Enable or Disable Enforcing in Windows")</f>
        <v>Disk Quota Limits - Enable or Disable Enforcing in Windows</v>
      </c>
      <c r="B818" s="9" t="s">
        <v>802</v>
      </c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ht="27.0" customHeight="1">
      <c r="A819" s="8" t="str">
        <f>HYPERLINK("https://www.tenforums.com/tutorials/21454-hard-disk-turn-off-after-idle-windows-10-a.html","Disk - Turn Off After Idle in Windows 10")</f>
        <v>Disk - Turn Off After Idle in Windows 10</v>
      </c>
      <c r="B819" s="9" t="s">
        <v>803</v>
      </c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ht="27.0" customHeight="1">
      <c r="A820" s="8" t="str">
        <f>HYPERLINK("https://www.tenforums.com/tutorials/132718-see-if-disk-type-ssd-hdd-windows-10-a.html","Disk Type - See if is SSD or HDD in Windows 10")</f>
        <v>Disk Type - See if is SSD or HDD in Windows 10</v>
      </c>
      <c r="B820" s="9" t="s">
        <v>804</v>
      </c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ht="27.0" customHeight="1">
      <c r="A821" s="8" t="str">
        <f>HYPERLINK("https://www.tenforums.com/tutorials/21904-disk-write-caching-enable-disable-windows-10-a.html","Disk Write Caching - Enable or Disable in Windows 10")</f>
        <v>Disk Write Caching - Enable or Disable in Windows 10</v>
      </c>
      <c r="B821" s="9" t="s">
        <v>805</v>
      </c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ht="27.0" customHeight="1">
      <c r="A822" s="8" t="str">
        <f>HYPERLINK("https://www.tenforums.com/tutorials/3548-disk-write-protection-enable-disable-windows.html","Disk Write Protection - Enable or Disable in Windows")</f>
        <v>Disk Write Protection - Enable or Disable in Windows</v>
      </c>
      <c r="B822" s="9" t="s">
        <v>806</v>
      </c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ht="27.0" customHeight="1">
      <c r="A823" s="8" t="str">
        <f>HYPERLINK("https://www.tenforums.com/tutorials/117336-enable-disable-automount-new-disks-drives-windows.html","Disks and Drives Automount - Enable or Disable in Windows")</f>
        <v>Disks and Drives Automount - Enable or Disable in Windows</v>
      </c>
      <c r="B823" s="9" t="s">
        <v>235</v>
      </c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ht="27.0" customHeight="1">
      <c r="A824" s="8" t="str">
        <f>HYPERLINK("https://www.tenforums.com/tutorials/95008-dism-add-remove-drivers-offline-image.html","DISM - Add or Remove Drivers on an Offline Image")</f>
        <v>DISM - Add or Remove Drivers on an Offline Image</v>
      </c>
      <c r="B824" s="9" t="s">
        <v>807</v>
      </c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ht="27.0" customHeight="1">
      <c r="A825" s="12" t="str">
        <f>HYPERLINK("https://www.tenforums.com/tutorials/82638-analyze-component-store-winsxs-folder-windows-10-a.html","DISM Component Store (WinSxS folder) - Analyze in Windows 10")</f>
        <v>DISM Component Store (WinSxS folder) - Analyze in Windows 10</v>
      </c>
      <c r="B825" s="10" t="s">
        <v>560</v>
      </c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ht="27.0" customHeight="1">
      <c r="A826" s="12" t="str">
        <f>HYPERLINK("https://www.tenforums.com/tutorials/82643-clean-up-component-store-winsxs-folder-windows-10-a.html","DISM Component Store (WinSxS folder) - Clean Up in Windows 10")</f>
        <v>DISM Component Store (WinSxS folder) - Clean Up in Windows 10</v>
      </c>
      <c r="B826" s="10" t="s">
        <v>561</v>
      </c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ht="27.0" customHeight="1">
      <c r="A827" s="8" t="str">
        <f>HYPERLINK("https://www.tenforums.com/tutorials/133098-dism-create-bootable-iso-multiple-windows-10-images.html","DISM - Create Bootable ISO with Multiple Windows 10 Images")</f>
        <v>DISM - Create Bootable ISO with Multiple Windows 10 Images</v>
      </c>
      <c r="B827" s="9" t="s">
        <v>808</v>
      </c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ht="27.0" customHeight="1">
      <c r="A828" s="8" t="str">
        <f>HYPERLINK("https://www.tenforums.com/tutorials/95002-dism-edit-registry-offline-image.html","DISM - Edit Registry on an Offline Image")</f>
        <v>DISM - Edit Registry on an Offline Image</v>
      </c>
      <c r="B828" s="9" t="s">
        <v>809</v>
      </c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ht="27.0" customHeight="1">
      <c r="A829" s="8" t="str">
        <f>HYPERLINK("https://www.tenforums.com/tutorials/7808-dism-repair-windows-10-image.html","DISM - Repair Windows 10 Image")</f>
        <v>DISM - Repair Windows 10 Image</v>
      </c>
      <c r="B829" s="9" t="s">
        <v>810</v>
      </c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ht="27.0" customHeight="1">
      <c r="A830" s="8" t="str">
        <f>HYPERLINK("https://www.tenforums.com/tutorials/103340-dism-split-install-wim-file.html","DISM - Split install.wim file")</f>
        <v>DISM - Split install.wim file</v>
      </c>
      <c r="B830" s="9" t="s">
        <v>811</v>
      </c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ht="27.0" customHeight="1">
      <c r="A831" s="12" t="str">
        <f>HYPERLINK("https://www.tenforums.com/tutorials/44213-adjust-screen-brightness-windows-10-a.html","Display Brightness - Adjust in Windows 10 ")</f>
        <v>Display Brightness - Adjust in Windows 10 </v>
      </c>
      <c r="B831" s="9" t="s">
        <v>346</v>
      </c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ht="27.0" customHeight="1">
      <c r="A832" s="11" t="str">
        <f>HYPERLINK("https://www.tenforums.com/tutorials/137225-clear-reset-external-display-cache-windows-10-a.html","Display Cache - Clear and Reset in Windows 10")</f>
        <v>Display Cache - Clear and Reset in Windows 10</v>
      </c>
      <c r="B832" s="10" t="s">
        <v>812</v>
      </c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ht="27.0" customHeight="1">
      <c r="A833" s="8" t="str">
        <f>HYPERLINK("https://www.tenforums.com/tutorials/22691-display-change-turn-off-after-time-windows-10-a.html","Display - Change Turn off after Time in Windows 10")</f>
        <v>Display - Change Turn off after Time in Windows 10</v>
      </c>
      <c r="B833" s="9" t="s">
        <v>813</v>
      </c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ht="27.0" customHeight="1">
      <c r="A834" s="8" t="str">
        <f>HYPERLINK("https://www.tenforums.com/tutorials/80712-calibrate-display-color-windows-10-a.html","Display - Calibrate Color in Windows 10")</f>
        <v>Display - Calibrate Color in Windows 10</v>
      </c>
      <c r="B834" s="9" t="s">
        <v>376</v>
      </c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ht="27.0" customHeight="1">
      <c r="A835" s="8" t="str">
        <f>HYPERLINK("https://www.tenforums.com/tutorials/102152-calibrate-built-display-hdr-video-windows-10-a.html","Display - Calibrate for HDR Video in Windows 10")</f>
        <v>Display - Calibrate for HDR Video in Windows 10</v>
      </c>
      <c r="B835" s="9" t="s">
        <v>814</v>
      </c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ht="27.0" customHeight="1">
      <c r="A836" s="8" t="str">
        <f>HYPERLINK("https://www.tenforums.com/tutorials/80719-create-display-color-calibration-shortcut-windows-10-a.html","Display Color Calibration shortcut - Create in Windows 10")</f>
        <v>Display Color Calibration shortcut - Create in Windows 10</v>
      </c>
      <c r="B836" s="10" t="s">
        <v>815</v>
      </c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ht="27.0" customHeight="1">
      <c r="A837" s="8" t="str">
        <f>HYPERLINK("https://www.tenforums.com/tutorials/100785-view-detailed-display-information-windows-10-a.html","Display Information - View in Windows 10")</f>
        <v>Display Information - View in Windows 10</v>
      </c>
      <c r="B837" s="9" t="s">
        <v>98</v>
      </c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ht="27.0" customHeight="1">
      <c r="A838" s="8" t="str">
        <f>HYPERLINK("https://www.tenforums.com/tutorials/3813-add-remove-change-display-language-windows-10-a.html","Display Language - Add, Remove, and Change in Windows 10")</f>
        <v>Display Language - Add, Remove, and Change in Windows 10</v>
      </c>
      <c r="B838" s="9" t="s">
        <v>816</v>
      </c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ht="27.0" customHeight="1">
      <c r="A839" s="11" t="str">
        <f>HYPERLINK("https://www.tenforums.com/tutorials/136792-change-display-language-windows-10-a.html","Display Language - Change in Windows 10")</f>
        <v>Display Language - Change in Windows 10</v>
      </c>
      <c r="B839" s="10" t="s">
        <v>817</v>
      </c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</row>
    <row r="840" ht="27.0" customHeight="1">
      <c r="A840" s="8" t="str">
        <f>HYPERLINK("https://www.tenforums.com/tutorials/118787-force-system-ui-language-display-language-windows.html","Display Language - Force to use System UI Language in Windows")</f>
        <v>Display Language - Force to use System UI Language in Windows</v>
      </c>
      <c r="B840" s="9" t="s">
        <v>818</v>
      </c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</row>
    <row r="841" ht="27.0" customHeight="1">
      <c r="A841" s="11" t="str">
        <f>HYPERLINK("https://www.tenforums.com/tutorials/151053-how-change-display-orientation-windows-10-a.html","Display Orientation - Change in Windows 10")</f>
        <v>Display Orientation - Change in Windows 10</v>
      </c>
      <c r="B841" s="10" t="s">
        <v>819</v>
      </c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ht="27.0" customHeight="1">
      <c r="A842" s="11" t="str">
        <f>HYPERLINK("https://www.tenforums.com/tutorials/154973-how-remove-display-desktop-windows-10-a.html","Display - Remove from Desktop in Windows 10")</f>
        <v>Display - Remove from Desktop in Windows 10</v>
      </c>
      <c r="B842" s="10" t="s">
        <v>820</v>
      </c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ht="27.0" customHeight="1">
      <c r="A843" s="12" t="str">
        <f>HYPERLINK("https://www.tenforums.com/tutorials/104641-turn-off-screen-rotation-lock-windows-10-a.html","Display Rotation Lock - Turn On or Off in Windows 10")</f>
        <v>Display Rotation Lock - Turn On or Off in Windows 10</v>
      </c>
      <c r="B843" s="9" t="s">
        <v>821</v>
      </c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ht="27.0" customHeight="1">
      <c r="A844" s="12" t="str">
        <f>HYPERLINK("https://www.tenforums.com/tutorials/44213-adjust-screen-brightness-windows-10-a.html","Display Screen Brightness - Adjust in Windows 10 ")</f>
        <v>Display Screen Brightness - Adjust in Windows 10 </v>
      </c>
      <c r="B844" s="9" t="s">
        <v>346</v>
      </c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ht="27.0" customHeight="1">
      <c r="A845" s="8" t="str">
        <f>HYPERLINK("https://www.tenforums.com/tutorials/104543-change-screen-refresh-rate-display-windows-10-a.html","Display Screen Refresh Rate - Change in Windows 10")</f>
        <v>Display Screen Refresh Rate - Change in Windows 10</v>
      </c>
      <c r="B845" s="9" t="s">
        <v>822</v>
      </c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ht="27.0" customHeight="1">
      <c r="A846" s="8" t="str">
        <f>HYPERLINK("https://www.tenforums.com/tutorials/4910-screen-resolution-display-change-windows-10-a.html","Display Screen Resolution - Change in Windows 10")</f>
        <v>Display Screen Resolution - Change in Windows 10</v>
      </c>
      <c r="B846" s="9" t="s">
        <v>823</v>
      </c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ht="27.0" customHeight="1">
      <c r="A847" s="8" t="str">
        <f>HYPERLINK("https://www.tenforums.com/tutorials/3871-main-display-change-windows-10-a.html","Display - Set as Main Display in Windows 10")</f>
        <v>Display - Set as Main Display in Windows 10</v>
      </c>
      <c r="B847" s="9" t="s">
        <v>824</v>
      </c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ht="27.0" customHeight="1">
      <c r="A848" s="8" t="str">
        <f>HYPERLINK("https://www.tenforums.com/tutorials/24936-remove-display-settings-desktop-context-menu-windows-10-a.html","Display settings Desktop Context Menu - Add or Remove in Windows 10")</f>
        <v>Display settings Desktop Context Menu - Add or Remove in Windows 10</v>
      </c>
      <c r="B848" s="9" t="s">
        <v>825</v>
      </c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ht="27.0" customHeight="1">
      <c r="A849" s="8" t="str">
        <f>HYPERLINK("https://www.tenforums.com/tutorials/53922-display-switch-change-presentation-mode-project-windows-10-a.html","Display Switch - Change Presentation Mode to Project in Windows 10 ")</f>
        <v>Display Switch - Change Presentation Mode to Project in Windows 10 </v>
      </c>
      <c r="B849" s="9" t="s">
        <v>826</v>
      </c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ht="27.0" customHeight="1">
      <c r="A850" s="8" t="str">
        <f>HYPERLINK("https://www.tenforums.com/tutorials/4608-display-switch-shortcut-create-windows-10-a.html","Display Switch shortcut - Create in Windows 10")</f>
        <v>Display Switch shortcut - Create in Windows 10</v>
      </c>
      <c r="B850" s="9" t="s">
        <v>827</v>
      </c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ht="27.0" customHeight="1">
      <c r="A851" s="11" t="str">
        <f>HYPERLINK("https://www.tenforums.com/tutorials/22691-change-turn-off-display-after-time-windows-10-a.html","Display Turn Off After Time - Change in Windows 10 ")</f>
        <v>Display Turn Off After Time - Change in Windows 10 </v>
      </c>
      <c r="B851" s="10" t="s">
        <v>813</v>
      </c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ht="27.0" customHeight="1">
      <c r="A852" s="8" t="str">
        <f>HYPERLINK("https://www.tenforums.com/tutorials/68512-turn-off-display-cascading-context-menu-add-windows.html","Display - Turn Off Display cascading context menu - Add in Windows ")</f>
        <v>Display - Turn Off Display cascading context menu - Add in Windows </v>
      </c>
      <c r="B852" s="9" t="s">
        <v>828</v>
      </c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ht="27.0" customHeight="1">
      <c r="A853" s="11" t="s">
        <v>829</v>
      </c>
      <c r="B853" s="10" t="s">
        <v>830</v>
      </c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ht="27.0" customHeight="1">
      <c r="A854" s="8" t="str">
        <f>HYPERLINK("https://www.tenforums.com/tutorials/21084-multiple-displays-change-settings-layout-windows-10-a.html","Displays - Change Settings and Layout in Windows 10")</f>
        <v>Displays - Change Settings and Layout in Windows 10</v>
      </c>
      <c r="B854" s="9" t="s">
        <v>831</v>
      </c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ht="27.0" customHeight="1">
      <c r="A855" s="11" t="str">
        <f>HYPERLINK("https://www.tenforums.com/tutorials/145387-how-enable-disable-dns-over-https-doh-firefox.html","DNS over HTTPS (DoH) in Firefox - Enable or Disable")</f>
        <v>DNS over HTTPS (DoH) in Firefox - Enable or Disable</v>
      </c>
      <c r="B855" s="10" t="s">
        <v>832</v>
      </c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ht="27.0" customHeight="1">
      <c r="A856" s="11" t="str">
        <f>HYPERLINK("https://www.tenforums.com/tutorials/145372-how-enable-disable-dns-over-https-doh-google-chrome.html","DNS over HTTPS (DoH) in Google Chrome - Enable or Disable")</f>
        <v>DNS over HTTPS (DoH) in Google Chrome - Enable or Disable</v>
      </c>
      <c r="B856" s="10" t="s">
        <v>436</v>
      </c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ht="27.0" customHeight="1">
      <c r="A857" s="11" t="s">
        <v>833</v>
      </c>
      <c r="B857" s="10" t="s">
        <v>834</v>
      </c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ht="27.0" customHeight="1">
      <c r="A858" s="8" t="str">
        <f>HYPERLINK("https://www.tenforums.com/tutorials/69648-dns-resolver-cache-display-windows-10-a.html","DNS Resolver Cache - Display in Windows 10 ")</f>
        <v>DNS Resolver Cache - Display in Windows 10 </v>
      </c>
      <c r="B858" s="9" t="s">
        <v>835</v>
      </c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ht="27.0" customHeight="1">
      <c r="A859" s="8" t="str">
        <f>HYPERLINK("https://www.tenforums.com/tutorials/69623-dns-resolver-cache-flush-windows-10-a.html","DNS Resolver Cache - Flush in Windows 10 ")</f>
        <v>DNS Resolver Cache - Flush in Windows 10 </v>
      </c>
      <c r="B859" s="9" t="s">
        <v>836</v>
      </c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ht="27.0" customHeight="1">
      <c r="A860" s="8" t="str">
        <f>HYPERLINK("https://www.tenforums.com/tutorials/77444-dns-server-address-change-windows-10-pc.html","DNS Server Address - Change on Windows 10 PC")</f>
        <v>DNS Server Address - Change on Windows 10 PC</v>
      </c>
      <c r="B860" s="10" t="s">
        <v>837</v>
      </c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ht="27.0" customHeight="1">
      <c r="A861" s="8" t="str">
        <f>HYPERLINK("https://www.tenforums.com/tutorials/103425-check-uncheck-do-all-dialog-checkbox-default-windows-10-a.html","Do For All Dialog Checkbox - Check or Uncheck by Default in Windows 10")</f>
        <v>Do For All Dialog Checkbox - Check or Uncheck by Default in Windows 10</v>
      </c>
      <c r="B861" s="9" t="s">
        <v>838</v>
      </c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ht="27.0" customHeight="1">
      <c r="A862" s="8" t="str">
        <f>HYPERLINK("https://www.tenforums.com/tutorials/30052-auto-save-documents-onedrive-pc-windows-10-a.html","Documents - Auto Save to OneDrive or This PC in Windows 10")</f>
        <v>Documents - Auto Save to OneDrive or This PC in Windows 10</v>
      </c>
      <c r="B862" s="9" t="s">
        <v>839</v>
      </c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ht="27.0" customHeight="1">
      <c r="A863" s="8" t="str">
        <f>HYPERLINK("https://www.tenforums.com/tutorials/116445-change-restore-documents-folder-icon-windows.html","Documents Folder Icon - Change or Restore in Windows")</f>
        <v>Documents Folder Icon - Change or Restore in Windows</v>
      </c>
      <c r="B863" s="9" t="s">
        <v>840</v>
      </c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ht="27.0" customHeight="1">
      <c r="A864" s="8" t="str">
        <f>HYPERLINK("https://www.tenforums.com/tutorials/74952-documents-folder-move-location-windows-10-a.html","Documents Folder - Move Location in Windows 10")</f>
        <v>Documents Folder - Move Location in Windows 10</v>
      </c>
      <c r="B864" s="10" t="s">
        <v>841</v>
      </c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ht="27.0" customHeight="1">
      <c r="A865" s="8" t="str">
        <f>HYPERLINK("https://www.tenforums.com/tutorials/91997-add-remove-documents-library-windows-10-a.html","Documents Library - Add or Remove in Windows 10")</f>
        <v>Documents Library - Add or Remove in Windows 10</v>
      </c>
      <c r="B865" s="9" t="s">
        <v>842</v>
      </c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ht="27.0" customHeight="1">
      <c r="A866" s="8" t="str">
        <f>HYPERLINK("https://www.tenforums.com/tutorials/102595-allow-deny-os-apps-access-documents-library-windows-10-a.html","Documents Library - Allow or Deny OS and Apps Access in Windows 10")</f>
        <v>Documents Library - Allow or Deny OS and Apps Access in Windows 10</v>
      </c>
      <c r="B866" s="9" t="s">
        <v>843</v>
      </c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ht="27.0" customHeight="1">
      <c r="A867" s="11" t="str">
        <f>HYPERLINK("https://www.tenforums.com/tutorials/149838-disable-simultaneous-connection-non-domain-domain-windows-10-a.html","Domain and Non-domain Network Connections - Enable or Disable Simultaneous Connections in Windows 10")</f>
        <v>Domain and Non-domain Network Connections - Enable or Disable Simultaneous Connections in Windows 10</v>
      </c>
      <c r="B867" s="10" t="s">
        <v>844</v>
      </c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ht="27.0" customHeight="1">
      <c r="A868" s="8" t="str">
        <f>HYPERLINK("https://www.tenforums.com/tutorials/51456-windows-server-2016-setup-local-domain-controller.html","Domain Controller - Setup in Windows Server 2016")</f>
        <v>Domain Controller - Setup in Windows Server 2016</v>
      </c>
      <c r="B868" s="9" t="s">
        <v>845</v>
      </c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ht="27.0" customHeight="1">
      <c r="A869" s="8" t="str">
        <f>HYPERLINK("https://www.tenforums.com/tutorials/129632-enable-show-local-users-sign-screen-domain-joined-windows-10-a.html","Domain - Enable or Disable Show Local Users on Sign-in Screen in Windows 10")</f>
        <v>Domain - Enable or Disable Show Local Users on Sign-in Screen in Windows 10</v>
      </c>
      <c r="B869" s="9" t="s">
        <v>846</v>
      </c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ht="27.0" customHeight="1">
      <c r="A870" s="8" t="str">
        <f>HYPERLINK("https://www.tenforums.com/tutorials/90045-join-windows-10-pc-domain.html","Domain - Join Windows 10 PC to")</f>
        <v>Domain - Join Windows 10 PC to</v>
      </c>
      <c r="B870" s="9" t="s">
        <v>847</v>
      </c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ht="27.0" customHeight="1">
      <c r="A871" s="11" t="str">
        <f>HYPERLINK("https://www.tenforums.com/tutorials/148230-minimize-number-connections-internet-domain-windows-10-a.html","Domain - Minimize Number of Simultaneous Connections in Windows 10")</f>
        <v>Domain - Minimize Number of Simultaneous Connections in Windows 10</v>
      </c>
      <c r="B871" s="10" t="s">
        <v>848</v>
      </c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ht="27.0" customHeight="1">
      <c r="A872" s="8" t="str">
        <f>HYPERLINK("https://www.tenforums.com/tutorials/90107-remove-windows-10-pc-domain.html","Domain - Remove Windows 10 PC from")</f>
        <v>Domain - Remove Windows 10 PC from</v>
      </c>
      <c r="B872" s="9" t="s">
        <v>849</v>
      </c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ht="27.0" customHeight="1">
      <c r="A873" s="8" t="str">
        <f>HYPERLINK("https://www.tenforums.com/tutorials/107406-enable-disable-domain-users-sign-windows-10-using-biometrics.html","Domain Users - Enable or Disable Sign in using Biometrics")</f>
        <v>Domain Users - Enable or Disable Sign in using Biometrics</v>
      </c>
      <c r="B873" s="9" t="s">
        <v>281</v>
      </c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ht="27.0" customHeight="1">
      <c r="A874" s="8" t="str">
        <f>HYPERLINK("https://www.tenforums.com/tutorials/35552-compression-blue-arrows-icons-change-remove-windows-10-a.html","Double Blue Arrows on Icons - Change or Remove in Windows 10")</f>
        <v>Double Blue Arrows on Icons - Change or Remove in Windows 10</v>
      </c>
      <c r="B874" s="9" t="s">
        <v>321</v>
      </c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ht="27.0" customHeight="1">
      <c r="A875" s="8" t="str">
        <f>HYPERLINK("https://www.tenforums.com/tutorials/40271-open-items-single-click-double-click-windows-10-a.html","Double-Click or Single-Click to Open Items in Windows 10")</f>
        <v>Double-Click or Single-Click to Open Items in Windows 10</v>
      </c>
      <c r="B875" s="9" t="s">
        <v>850</v>
      </c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ht="27.0" customHeight="1">
      <c r="A876" s="8" t="str">
        <f>HYPERLINK("https://www.tenforums.com/tutorials/51220-double-tap-wake-up-windows-10-mobile-phone-turn-off.html","Double Tap to Wake Up Windows 10 Mobile Phone - Turn On or Off")</f>
        <v>Double Tap to Wake Up Windows 10 Mobile Phone - Turn On or Off</v>
      </c>
      <c r="B876" s="9" t="s">
        <v>851</v>
      </c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ht="27.0" customHeight="1">
      <c r="A877" s="8" t="str">
        <f>HYPERLINK("https://www.tenforums.com/tutorials/51564-downgrade-windows-10-enterprise-windows-10-pro.html","Downgrade Windows 10 Enterprise to Windows 10 Pro ")</f>
        <v>Downgrade Windows 10 Enterprise to Windows 10 Pro </v>
      </c>
      <c r="B877" s="9" t="s">
        <v>852</v>
      </c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ht="27.0" customHeight="1">
      <c r="A878" s="8" t="str">
        <f>HYPERLINK("https://www.tenforums.com/tutorials/95939-downgrade-windows-10-pro-workstations-windows-10-pro.html","Downgrade Windows 10 Pro for Workstations to Windows 10 Pro")</f>
        <v>Downgrade Windows 10 Pro for Workstations to Windows 10 Pro</v>
      </c>
      <c r="B878" s="9" t="s">
        <v>853</v>
      </c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ht="27.0" customHeight="1">
      <c r="A879" s="11" t="str">
        <f>HYPERLINK("https://www.tenforums.com/tutorials/146977-how-allow-deny-apps-access-downloads-folder-windows-10-a.html","Downloads Folder - Allow or Deny Apps Access in Windows 10")</f>
        <v>Downloads Folder - Allow or Deny Apps Access in Windows 10</v>
      </c>
      <c r="B879" s="10" t="s">
        <v>854</v>
      </c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ht="27.0" customHeight="1">
      <c r="A880" s="8" t="str">
        <f>HYPERLINK("https://www.tenforums.com/tutorials/116534-change-restore-downloads-folder-icon-windows.html","Downloads Folder Icon - Change or Restore in Windows")</f>
        <v>Downloads Folder Icon - Change or Restore in Windows</v>
      </c>
      <c r="B880" s="9" t="s">
        <v>855</v>
      </c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ht="27.0" customHeight="1">
      <c r="A881" s="8" t="str">
        <f>HYPERLINK("https://www.tenforums.com/tutorials/74949-downloads-folder-move-location-windows-10-a.html","Downloads Folder - Move Location in Windows 10")</f>
        <v>Downloads Folder - Move Location in Windows 10</v>
      </c>
      <c r="B881" s="10" t="s">
        <v>856</v>
      </c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ht="27.0" customHeight="1">
      <c r="A882" s="8" t="str">
        <f>HYPERLINK("https://www.tenforums.com/tutorials/120082-see-dpi-awareness-running-apps-task-manager-windows-10-a.html","DPI Awareness of Running Apps - See in Task Manager in Windows 10")</f>
        <v>DPI Awareness of Running Apps - See in Task Manager in Windows 10</v>
      </c>
      <c r="B882" s="9" t="s">
        <v>857</v>
      </c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ht="27.0" customHeight="1">
      <c r="A883" s="8" t="str">
        <f>HYPERLINK("https://www.tenforums.com/tutorials/100793-turn-off-fix-scaling-apps-blurry-windows-10-a.html","DPI Scaling for Apps - Turn On or Off Fix Scaling for Apps in Windows 10")</f>
        <v>DPI Scaling for Apps - Turn On or Off Fix Scaling for Apps in Windows 10</v>
      </c>
      <c r="B883" s="9" t="s">
        <v>858</v>
      </c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ht="27.0" customHeight="1">
      <c r="A884" s="8" t="str">
        <f>HYPERLINK("https://www.tenforums.com/tutorials/5990-dpi-scaling-level-displays-change-windows-10-a.html","DPI Scaling Level for Displays - Change in Windows 10")</f>
        <v>DPI Scaling Level for Displays - Change in Windows 10</v>
      </c>
      <c r="B884" s="9" t="s">
        <v>859</v>
      </c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ht="27.0" customHeight="1">
      <c r="A885" s="8" t="str">
        <f>HYPERLINK("https://www.tenforums.com/tutorials/68819-hyper-v-virtual-machine-change-dpi-zoom-level-windows-10-a.html","DPI Zoom Level of Hyper-V Virtual Machine - Change in Windows 10 ")</f>
        <v>DPI Zoom Level of Hyper-V Virtual Machine - Change in Windows 10 </v>
      </c>
      <c r="B885" s="9" t="s">
        <v>860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ht="27.0" customHeight="1">
      <c r="A886" s="8" t="str">
        <f>HYPERLINK("https://www.tenforums.com/tutorials/38097-drag-drop-default-action-change-windows.html","Drag and Drop Default Action - Change in Windows")</f>
        <v>Drag and Drop Default Action - Change in Windows</v>
      </c>
      <c r="B886" s="9" t="s">
        <v>861</v>
      </c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ht="27.0" customHeight="1">
      <c r="A887" s="8" t="str">
        <f>HYPERLINK("https://www.tenforums.com/tutorials/78970-change-drag-drop-sensitivity-windows.html","Drag and Drop Sensitivity - Change in Windows")</f>
        <v>Drag and Drop Sensitivity - Change in Windows</v>
      </c>
      <c r="B887" s="10" t="s">
        <v>862</v>
      </c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ht="27.0" customHeight="1">
      <c r="A888" s="8" t="str">
        <f>HYPERLINK("https://www.tenforums.com/tutorials/27465-maximized-window-dragging-enable-disable-windows-10-a.html","Drag Maximized Window - Enable or Disable in Windows 10")</f>
        <v>Drag Maximized Window - Enable or Disable in Windows 10</v>
      </c>
      <c r="B888" s="9" t="s">
        <v>863</v>
      </c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ht="27.0" customHeight="1">
      <c r="A889" s="8" t="str">
        <f>HYPERLINK("https://www.tenforums.com/tutorials/4636-pin-taskbar-folder-drive-windows-10-a.html","Drive and Folder - 'Pin to taskbar' in Windows 10")</f>
        <v>Drive and Folder - 'Pin to taskbar' in Windows 10</v>
      </c>
      <c r="B889" s="9" t="s">
        <v>864</v>
      </c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ht="27.0" customHeight="1">
      <c r="A890" s="8" t="str">
        <f>HYPERLINK("https://www.tenforums.com/tutorials/40734-drive-error-checking-windows-10-a.html","Drive Error Checking in Windows 10")</f>
        <v>Drive Error Checking in Windows 10</v>
      </c>
      <c r="B890" s="9" t="s">
        <v>417</v>
      </c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ht="27.0" customHeight="1">
      <c r="A891" s="8" t="str">
        <f>HYPERLINK("https://www.tenforums.com/tutorials/74659-drive-icon-change-windows-10-a.html","Drive Icon - Change in Windows 10")</f>
        <v>Drive Icon - Change in Windows 10</v>
      </c>
      <c r="B891" s="10" t="s">
        <v>865</v>
      </c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ht="27.0" customHeight="1">
      <c r="A892" s="8" t="str">
        <f>HYPERLINK("https://www.tenforums.com/tutorials/8811-library-include-folder-windows-10-a.html","Drive - Include in Library in Windows 10")</f>
        <v>Drive - Include in Library in Windows 10</v>
      </c>
      <c r="B892" s="9" t="s">
        <v>866</v>
      </c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ht="27.0" customHeight="1">
      <c r="A893" s="8" t="str">
        <f>HYPERLINK("https://www.tenforums.com/tutorials/53156-drive-label-rename-windows-10-a.html","Drive Label - Rename in Windows 10 ")</f>
        <v>Drive Label - Rename in Windows 10 </v>
      </c>
      <c r="B893" s="9" t="s">
        <v>867</v>
      </c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ht="27.0" customHeight="1">
      <c r="A894" s="11" t="s">
        <v>868</v>
      </c>
      <c r="B894" s="10" t="s">
        <v>869</v>
      </c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ht="27.0" customHeight="1">
      <c r="A895" s="8" t="str">
        <f>HYPERLINK("https://www.tenforums.com/tutorials/79064-change-assign-drive-letter-windows-10-a.html","Drive Letter - Change and Assign in Windows 10")</f>
        <v>Drive Letter - Change and Assign in Windows 10</v>
      </c>
      <c r="B895" s="10" t="s">
        <v>870</v>
      </c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ht="27.0" customHeight="1">
      <c r="A896" s="8" t="str">
        <f>HYPERLINK("https://www.tenforums.com/tutorials/107032-remove-drive-letter-windows-10-a.html","Drive Letter - Remove in Windows 10")</f>
        <v>Drive Letter - Remove in Windows 10</v>
      </c>
      <c r="B896" s="9" t="s">
        <v>871</v>
      </c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ht="27.0" customHeight="1">
      <c r="A897" s="8" t="str">
        <f>HYPERLINK("https://www.tenforums.com/tutorials/89169-hide-show-drive-letters-windows-10-a.html","Drive Letters - Hide or Show in Windows 10")</f>
        <v>Drive Letters - Hide or Show in Windows 10</v>
      </c>
      <c r="B897" s="9" t="s">
        <v>872</v>
      </c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ht="27.0" customHeight="1">
      <c r="A898" s="8" t="str">
        <f>HYPERLINK("https://www.tenforums.com/tutorials/64249-drive-letters-show-before-after-name-windows-10-a.html","Drive Letters - Show Before or After Name in Windows 10 ")</f>
        <v>Drive Letters - Show Before or After Name in Windows 10 </v>
      </c>
      <c r="B898" s="9" t="s">
        <v>873</v>
      </c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ht="27.0" customHeight="1">
      <c r="A899" s="11" t="str">
        <f>HYPERLINK("https://www.tenforums.com/tutorials/142868-mount-drive-folder-windows-10-a.html","Drive - Mount to a Folder in Windows 10")</f>
        <v>Drive - Mount to a Folder in Windows 10</v>
      </c>
      <c r="B899" s="10" t="s">
        <v>874</v>
      </c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ht="27.0" customHeight="1">
      <c r="A900" s="8" t="str">
        <f>HYPERLINK("https://www.tenforums.com/tutorials/96205-format-disk-drive-windows-10-a.html","Drive or Disk - Format in Windows 10")</f>
        <v>Drive or Disk - Format in Windows 10</v>
      </c>
      <c r="B900" s="9" t="s">
        <v>796</v>
      </c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ht="27.0" customHeight="1">
      <c r="A901" s="11" t="s">
        <v>875</v>
      </c>
      <c r="B901" s="10" t="s">
        <v>876</v>
      </c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ht="27.0" customHeight="1">
      <c r="A902" s="8" t="str">
        <f>HYPERLINK("https://www.tenforums.com/tutorials/98965-determine-file-system-drive-windows-10-a.html","Drive File System - Determine in Windows 10")</f>
        <v>Drive File System - Determine in Windows 10</v>
      </c>
      <c r="B902" s="9" t="s">
        <v>877</v>
      </c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ht="27.0" customHeight="1">
      <c r="A903" s="11" t="str">
        <f>HYPERLINK("https://www.tenforums.com/tutorials/21904-enable-disable-disk-write-caching-windows-10-a.html","Drive Removal Policy - Change in Windows 10")</f>
        <v>Drive Removal Policy - Change in Windows 10</v>
      </c>
      <c r="B903" s="10" t="s">
        <v>805</v>
      </c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ht="27.0" customHeight="1">
      <c r="A904" s="8" t="str">
        <f>HYPERLINK("https://www.tenforums.com/tutorials/83441-free-up-drive-space-windows-10-a.html","Drive Space - Free Up in Windows 10")</f>
        <v>Drive Space - Free Up in Windows 10</v>
      </c>
      <c r="B904" s="10" t="s">
        <v>878</v>
      </c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ht="27.0" customHeight="1">
      <c r="A905" s="8" t="str">
        <f>HYPERLINK("https://www.tenforums.com/tutorials/15989-device-driver-automatic-installation-turn-off-windows-10-a.html","Driver Automatic Installation - Turn On or Off in Windows 10")</f>
        <v>Driver Automatic Installation - Turn On or Off in Windows 10</v>
      </c>
      <c r="B905" s="9" t="s">
        <v>755</v>
      </c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ht="27.0" customHeight="1">
      <c r="A906" s="8" t="str">
        <f>HYPERLINK("https://www.tenforums.com/tutorials/60478-roll-back-driver-previous-version-windows-10-a.html","Driver - Roll Back to Previous Version in Windows 10 ")</f>
        <v>Driver - Roll Back to Previous Version in Windows 10 </v>
      </c>
      <c r="B906" s="9" t="s">
        <v>879</v>
      </c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ht="27.0" customHeight="1">
      <c r="A907" s="11" t="s">
        <v>880</v>
      </c>
      <c r="B907" s="10" t="s">
        <v>881</v>
      </c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ht="27.0" customHeight="1">
      <c r="A908" s="11" t="str">
        <f>HYPERLINK("https://www.tenforums.com/tutorials/146562-prevent-windows-update-updating-specific-device-driver.html","Driver Update - Prevent Windows Update from Updating Specific Device Driver")</f>
        <v>Driver Update - Prevent Windows Update from Updating Specific Device Driver</v>
      </c>
      <c r="B908" s="10" t="s">
        <v>882</v>
      </c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ht="27.0" customHeight="1">
      <c r="A909" s="8" t="str">
        <f>HYPERLINK("https://www.tenforums.com/tutorials/48277-driver-updates-windows-update-enable-disable-windows-10-a.html","Driver Updates in Windows Update - Enable or Disable in Windows 10")</f>
        <v>Driver Updates in Windows Update - Enable or Disable in Windows 10</v>
      </c>
      <c r="B909" s="9" t="s">
        <v>883</v>
      </c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ht="27.0" customHeight="1">
      <c r="A910" s="8" t="str">
        <f>HYPERLINK("https://www.tenforums.com/tutorials/5470-driver-verifier-enable-disable-windows-10-a.html","Driver Verifier - Enable and Disable in Windows 10")</f>
        <v>Driver Verifier - Enable and Disable in Windows 10</v>
      </c>
      <c r="B910" s="9" t="s">
        <v>884</v>
      </c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ht="27.0" customHeight="1">
      <c r="A911" s="8" t="str">
        <f>HYPERLINK("https://www.tenforums.com/tutorials/96543-verify-if-system-files-drivers-digitally-signed-windows.html","Drivers and System Files - Verify if Digitally Signed in Windows")</f>
        <v>Drivers and System Files - Verify if Digitally Signed in Windows</v>
      </c>
      <c r="B911" s="9" t="s">
        <v>885</v>
      </c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ht="27.0" customHeight="1">
      <c r="A912" s="8" t="str">
        <f>HYPERLINK("https://www.tenforums.com/tutorials/68426-drivers-backup-restore-windows-10-a.html","Drivers - Backup and Restore in Windows 10 ")</f>
        <v>Drivers - Backup and Restore in Windows 10 </v>
      </c>
      <c r="B912" s="9" t="s">
        <v>886</v>
      </c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ht="27.0" customHeight="1">
      <c r="A913" s="8" t="str">
        <f>HYPERLINK("https://www.tenforums.com/tutorials/46259-legacy-file-system-filter-drivers-block-unblock-windows-10-a.html","Drivers - Block or Unblock Legacy File System Filter Drivers in Windows 10 ")</f>
        <v>Drivers - Block or Unblock Legacy File System Filter Drivers in Windows 10 </v>
      </c>
      <c r="B913" s="9" t="s">
        <v>887</v>
      </c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ht="27.0" customHeight="1">
      <c r="A914" s="8" t="str">
        <f>HYPERLINK("https://www.tenforums.com/tutorials/117336-enable-disable-automount-new-disks-drives-windows.html","Drives and Disks Automount - Enable or Disable in Windows")</f>
        <v>Drives and Disks Automount - Enable or Disable in Windows</v>
      </c>
      <c r="B914" s="9" t="s">
        <v>235</v>
      </c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ht="27.0" customHeight="1">
      <c r="A915" s="8" t="str">
        <f>HYPERLINK("https://www.tenforums.com/tutorials/79149-hide-specified-drives-windows.html","Drives - Hide Specified Drives in Windows")</f>
        <v>Drives - Hide Specified Drives in Windows</v>
      </c>
      <c r="B915" s="10" t="s">
        <v>888</v>
      </c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ht="27.0" customHeight="1">
      <c r="A916" s="8" t="str">
        <f>HYPERLINK("https://www.tenforums.com/tutorials/4675-drives-navigation-pane-add-remove-windows-10-a.html","Drives in Navigation Pane - Add or Remove in Windows 10")</f>
        <v>Drives in Navigation Pane - Add or Remove in Windows 10</v>
      </c>
      <c r="B916" s="9" t="s">
        <v>889</v>
      </c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ht="27.0" customHeight="1">
      <c r="A917" s="8" t="str">
        <f>HYPERLINK("https://www.tenforums.com/tutorials/69524-send-context-menu-add-remove-drives-windows-10-a.html","Drives in Send to Context Menu - Add or Remove in Windows 10 ")</f>
        <v>Drives in Send to Context Menu - Add or Remove in Windows 10 </v>
      </c>
      <c r="B917" s="9" t="s">
        <v>890</v>
      </c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ht="27.0" customHeight="1">
      <c r="A918" s="8" t="str">
        <f>HYPERLINK("https://www.tenforums.com/tutorials/8933-optimize-defrag-drives-windows-10-a.html","Drives - Optimize and Defrag in Windows 10")</f>
        <v>Drives - Optimize and Defrag in Windows 10</v>
      </c>
      <c r="B918" s="9" t="s">
        <v>711</v>
      </c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ht="27.0" customHeight="1">
      <c r="A919" s="8" t="str">
        <f>HYPERLINK("https://www.tenforums.com/tutorials/21454-hard-disk-turn-off-after-idle-windows-10-a.html","Drives - Turn Off After Idle in Windows 10")</f>
        <v>Drives - Turn Off After Idle in Windows 10</v>
      </c>
      <c r="B919" s="9" t="s">
        <v>803</v>
      </c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ht="27.0" customHeight="1">
      <c r="A920" s="11" t="s">
        <v>891</v>
      </c>
      <c r="B920" s="10" t="s">
        <v>892</v>
      </c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ht="27.0" customHeight="1">
      <c r="A921" s="8" t="str">
        <f>HYPERLINK("https://www.tenforums.com/tutorials/75078-dropbox-desktop-icon-add-remove-windows-10-a.html","Dropbox Desktop Icon - Add or Remove in Windows 10")</f>
        <v>Dropbox Desktop Icon - Add or Remove in Windows 10</v>
      </c>
      <c r="B921" s="10" t="s">
        <v>893</v>
      </c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ht="27.0" customHeight="1">
      <c r="A922" s="8" t="str">
        <f>HYPERLINK("https://www.tenforums.com/tutorials/59830-dropbox-navigation-pane-add-remove-windows-10-a.html","Dropbox in Navigation Pane - Add or Remove in Windows 10 ")</f>
        <v>Dropbox in Navigation Pane - Add or Remove in Windows 10 </v>
      </c>
      <c r="B922" s="9" t="s">
        <v>894</v>
      </c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ht="27.0" customHeight="1">
      <c r="A923" s="8" t="str">
        <f>HYPERLINK("https://www.tenforums.com/tutorials/126714-add-remove-drop-shadows-icon-labels-desktop-windows.html","Drop Shadows on Desktop Icons - Add or Remove in Windows")</f>
        <v>Drop Shadows on Desktop Icons - Add or Remove in Windows</v>
      </c>
      <c r="B923" s="9" t="s">
        <v>741</v>
      </c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ht="27.0" customHeight="1">
      <c r="A924" s="8" t="str">
        <f>HYPERLINK("https://www.tenforums.com/tutorials/2108-windows-10-dual-boot-windows-7-windows-8-a.html","Dual Boot Windows 10 with Windows 7 or Windows 8")</f>
        <v>Dual Boot Windows 10 with Windows 7 or Windows 8</v>
      </c>
      <c r="B924" s="9" t="s">
        <v>895</v>
      </c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ht="27.0" customHeight="1">
      <c r="A925" s="11" t="str">
        <f>HYPERLINK("https://www.tenforums.com/tutorials/148810-how-remove-uninstall-windows-7-8-10-dual-boot-pc.html","Dual Boot - Remove and Uninstall Windows 7, Windows 8, or Windows 10 from PC")</f>
        <v>Dual Boot - Remove and Uninstall Windows 7, Windows 8, or Windows 10 from PC</v>
      </c>
      <c r="B925" s="10" t="s">
        <v>896</v>
      </c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ht="27.0" customHeight="1">
      <c r="A926" s="8" t="str">
        <f>HYPERLINK("https://www.tenforums.com/tutorials/104189-turn-off-dynamic-lock-problem-notifications-windows-10-a.html","Dynamic Lock Problem Notifications - Turn On or Off in Windows 10")</f>
        <v>Dynamic Lock Problem Notifications - Turn On or Off in Windows 10</v>
      </c>
      <c r="B926" s="9" t="s">
        <v>897</v>
      </c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ht="27.0" customHeight="1">
      <c r="A927" s="8" t="str">
        <f>HYPERLINK("https://www.tenforums.com/tutorials/74574-dynamic-lock-turn-off-windows-10-a.html","Dynamic Lock - Turn On or Off in Windows 10")</f>
        <v>Dynamic Lock - Turn On or Off in Windows 10</v>
      </c>
      <c r="B927" s="10" t="s">
        <v>898</v>
      </c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ht="27.0" customHeight="1">
      <c r="A928" s="6" t="s">
        <v>899</v>
      </c>
      <c r="B928" s="6" t="s">
        <v>899</v>
      </c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</row>
    <row r="929" ht="27.0" customHeight="1">
      <c r="A929" s="8" t="str">
        <f>HYPERLINK("https://www.tenforums.com/tutorials/53030-early-launch-antimalware-boot-start-driver-policy-configure.html","Early Launch Antimalware Boot-Start Driver Policy - Configure ")</f>
        <v>Early Launch Antimalware Boot-Start Driver Policy - Configure </v>
      </c>
      <c r="B929" s="9" t="s">
        <v>900</v>
      </c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ht="27.0" customHeight="1">
      <c r="A930" s="8" t="str">
        <f>HYPERLINK("https://www.tenforums.com/tutorials/53068-early-launch-anti-malware-disable-windows-8-windows-10-a.html","Early Launch Anti-Malware - Disable in Windows 8 and Windows 10 ")</f>
        <v>Early Launch Anti-Malware - Disable in Windows 8 and Windows 10 </v>
      </c>
      <c r="B930" s="9" t="s">
        <v>901</v>
      </c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ht="27.0" customHeight="1">
      <c r="A931" s="8" t="str">
        <f>HYPERLINK("https://www.tenforums.com/tutorials/48507-edge-swipe-screen-enable-disable-windows-10-a.html","Edge Swipe on Screen - Enable or Disable in Windows 10 ")</f>
        <v>Edge Swipe on Screen - Enable or Disable in Windows 10 </v>
      </c>
      <c r="B931" s="9" t="s">
        <v>902</v>
      </c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ht="27.0" customHeight="1">
      <c r="A932" s="8" t="str">
        <f>HYPERLINK("https://www.tenforums.com/tutorials/77688-edit-paint-3d-context-menu-add-remove-windows-10-a.html","Edit with Paint 3D context menu - Add or Remove in Windows 10")</f>
        <v>Edit with Paint 3D context menu - Add or Remove in Windows 10</v>
      </c>
      <c r="B932" s="10" t="s">
        <v>903</v>
      </c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ht="27.0" customHeight="1">
      <c r="A933" s="8" t="str">
        <f>HYPERLINK("https://www.tenforums.com/tutorials/88126-edit-photos-context-menu-add-remove-windows-10-a.html","Edit with Photos context menu - Add or Remove in Windows 10")</f>
        <v>Edit with Photos context menu - Add or Remove in Windows 10</v>
      </c>
      <c r="B933" s="9" t="s">
        <v>904</v>
      </c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ht="27.0" customHeight="1">
      <c r="A934" s="8" t="str">
        <f>HYPERLINK("https://www.tenforums.com/tutorials/114235-add-edit-powershell-ise-administrator-windows-10-a.html","Edit with PowerShell ISE as administrator context menu - Add in Windows 10")</f>
        <v>Edit with PowerShell ISE as administrator context menu - Add in Windows 10</v>
      </c>
      <c r="B934" s="9" t="s">
        <v>905</v>
      </c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ht="27.0" customHeight="1">
      <c r="A935" s="8" t="str">
        <f>HYPERLINK("https://www.tenforums.com/tutorials/114269-add-edit-powershell-ise-x86-administrator-windows-10-a.html","Edit with PowerShell ISE x86 as administrator context menu - Add in Windows 10")</f>
        <v>Edit with PowerShell ISE x86 as administrator context menu - Add in Windows 10</v>
      </c>
      <c r="B935" s="9" t="s">
        <v>906</v>
      </c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ht="27.0" customHeight="1">
      <c r="A936" s="8" t="str">
        <f>HYPERLINK("https://www.tenforums.com/tutorials/22749-windows-10-edition-see-edition-you-have-installed.html","Edition of Windows 10 - See which edition you have Installed")</f>
        <v>Edition of Windows 10 - See which edition you have Installed</v>
      </c>
      <c r="B936" s="9" t="s">
        <v>907</v>
      </c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ht="27.0" customHeight="1">
      <c r="A937" s="8" t="str">
        <f>HYPERLINK("https://www.tenforums.com/tutorials/2790-elevated-command-prompt-open-windows-10-a.html","Elevated Command Prompt - Open in Windows 10")</f>
        <v>Elevated Command Prompt - Open in Windows 10</v>
      </c>
      <c r="B937" s="9" t="s">
        <v>530</v>
      </c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ht="27.0" customHeight="1">
      <c r="A938" s="8" t="str">
        <f>HYPERLINK("https://www.tenforums.com/tutorials/72407-elevated-command-prompt-shortcut-create-windows-10-a.html","Elevated Command Prompt Shortcut - Create in Windows 10 ")</f>
        <v>Elevated Command Prompt Shortcut - Create in Windows 10 </v>
      </c>
      <c r="B938" s="9" t="s">
        <v>908</v>
      </c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ht="27.0" customHeight="1">
      <c r="A939" s="8" t="str">
        <f>HYPERLINK("https://www.tenforums.com/tutorials/25721-windows-powershell-elevated-open-windows-10-a.html","Elevated PowerShell - Open in Windows 10")</f>
        <v>Elevated PowerShell - Open in Windows 10</v>
      </c>
      <c r="B939" s="9" t="s">
        <v>909</v>
      </c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ht="27.0" customHeight="1">
      <c r="A940" s="11" t="s">
        <v>910</v>
      </c>
      <c r="B940" s="10" t="s">
        <v>911</v>
      </c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ht="27.0" customHeight="1">
      <c r="A941" s="8" t="str">
        <f>HYPERLINK("https://www.tenforums.com/tutorials/57690-elevated-shortcut-without-uac-create-windows-10-a.html","Elevated Shortcut without UAC - Create in Windows 10 ")</f>
        <v>Elevated Shortcut without UAC - Create in Windows 10 </v>
      </c>
      <c r="B941" s="9" t="s">
        <v>912</v>
      </c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ht="27.0" customHeight="1">
      <c r="A942" s="8" t="str">
        <f>HYPERLINK("https://www.tenforums.com/tutorials/25721-windows-powershell-elevated-open-windows-10-a.html","Elevated Windows PowerShell - Open in Windows 10")</f>
        <v>Elevated Windows PowerShell - Open in Windows 10</v>
      </c>
      <c r="B942" s="9" t="s">
        <v>909</v>
      </c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ht="27.0" customHeight="1">
      <c r="A943" s="8" t="str">
        <f>HYPERLINK("https://www.tenforums.com/tutorials/24629-email-access-apps-turn-off-windows-10-a.html","Email Access for Apps - Turn On or Off in Windows 10")</f>
        <v>Email Access for Apps - Turn On or Off in Windows 10</v>
      </c>
      <c r="B943" s="9" t="s">
        <v>191</v>
      </c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ht="27.0" customHeight="1">
      <c r="A944" s="8" t="str">
        <f>HYPERLINK("https://www.tenforums.com/tutorials/73734-email-add-context-menu-windows-10-a.html","Email - Add to Context Menu in Windows 10 ")</f>
        <v>Email - Add to Context Menu in Windows 10 </v>
      </c>
      <c r="B944" s="9" t="s">
        <v>913</v>
      </c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ht="27.0" customHeight="1">
      <c r="A945" s="8" t="str">
        <f>HYPERLINK("https://www.tenforums.com/tutorials/52908-sign-screen-email-address-enable-disable-windows-10-a.html","Email Address on Sign-in Screen - Enable or Disable in Windows 10 ")</f>
        <v>Email Address on Sign-in Screen - Enable or Disable in Windows 10 </v>
      </c>
      <c r="B945" s="9" t="s">
        <v>914</v>
      </c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ht="27.0" customHeight="1">
      <c r="A946" s="8" t="str">
        <f>HYPERLINK("https://www.tenforums.com/tutorials/48111-sign-screen-email-address-hide-show-windows-10-a.html","Email Address on Sign-in Screen - Hide or Show in Windows 10 ")</f>
        <v>Email Address on Sign-in Screen - Hide or Show in Windows 10 </v>
      </c>
      <c r="B946" s="9" t="s">
        <v>915</v>
      </c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ht="27.0" customHeight="1">
      <c r="A947" s="8" t="str">
        <f>HYPERLINK("https://www.tenforums.com/tutorials/102192-turn-off-embedded-handwriting-panel-windows-10-a.html","Embedded Handwriting Panel - Turn On or Off in Windows 10")</f>
        <v>Embedded Handwriting Panel - Turn On or Off in Windows 10</v>
      </c>
      <c r="B947" s="9" t="s">
        <v>916</v>
      </c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ht="27.0" customHeight="1">
      <c r="A948" s="8" t="str">
        <f>HYPERLINK("https://www.tenforums.com/tutorials/7179-emergency-alerts-turn-off-windows-10-mobile-phones.html","Emergency Alerts - Turn On or Off in Windows 10 Mobile Phones")</f>
        <v>Emergency Alerts - Turn On or Off in Windows 10 Mobile Phones</v>
      </c>
      <c r="B948" s="9" t="s">
        <v>917</v>
      </c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ht="27.0" customHeight="1">
      <c r="A949" s="8" t="str">
        <f>HYPERLINK("https://www.tenforums.com/tutorials/7370-restart-computer-windows-10-a.html#option8","Emergency Restart in Windows 10")</f>
        <v>Emergency Restart in Windows 10</v>
      </c>
      <c r="B949" s="9" t="s">
        <v>918</v>
      </c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ht="27.0" customHeight="1">
      <c r="A950" s="8" t="str">
        <f>HYPERLINK("https://www.tenforums.com/tutorials/101012-turn-off-close-emoji-panel-automatically-windows-10-a.html","Emoji Panel Close Automatically - Turn On or Off in Windows 10")</f>
        <v>Emoji Panel Close Automatically - Turn On or Off in Windows 10</v>
      </c>
      <c r="B950" s="9" t="s">
        <v>919</v>
      </c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ht="27.0" customHeight="1">
      <c r="A951" s="8" t="str">
        <f>HYPERLINK("https://www.tenforums.com/tutorials/86482-entering-emoji-hardware-keyboard-emoji-panel-windows-10-a.html","Emoji Panel - Entering Emoji on Hardware Keyboard in Windows 10")</f>
        <v>Emoji Panel - Entering Emoji on Hardware Keyboard in Windows 10</v>
      </c>
      <c r="B951" s="9" t="s">
        <v>920</v>
      </c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ht="27.0" customHeight="1">
      <c r="A952" s="8" t="str">
        <f>HYPERLINK("https://www.tenforums.com/tutorials/125905-use-emoji-drive-file-folder-names-windows-10-a.html","Emoji - Use in Drive, File, and Folder Names in Windows 10")</f>
        <v>Emoji - Use in Drive, File, and Folder Names in Windows 10</v>
      </c>
      <c r="B952" s="9" t="s">
        <v>921</v>
      </c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ht="27.0" customHeight="1">
      <c r="A953" s="8" t="str">
        <f>HYPERLINK("https://www.tenforums.com/tutorials/32542-empty-folder-context-menu-add-remove-windows-10-a.html","Empty Folder context menu - Add or Remove in Windows 10")</f>
        <v>Empty Folder context menu - Add or Remove in Windows 10</v>
      </c>
      <c r="B953" s="9" t="s">
        <v>922</v>
      </c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ht="27.0" customHeight="1">
      <c r="A954" s="8" t="str">
        <f>HYPERLINK("https://www.tenforums.com/tutorials/90558-add-empty-recycle-bin-context-menu-windows-10-a.html","Empty Recycle Bin Context Menu - Add in Windows 10")</f>
        <v>Empty Recycle Bin Context Menu - Add in Windows 10</v>
      </c>
      <c r="B954" s="9" t="s">
        <v>923</v>
      </c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ht="27.0" customHeight="1">
      <c r="A955" s="8" t="str">
        <f>HYPERLINK("https://www.tenforums.com/tutorials/105689-remove-empty-recycle-bin-context-menu-recycle-bin-windows.html","Empty Recycle Bin - Add or Remove from Context Menu of Recycle Bin in Windows")</f>
        <v>Empty Recycle Bin - Add or Remove from Context Menu of Recycle Bin in Windows</v>
      </c>
      <c r="B955" s="9" t="s">
        <v>924</v>
      </c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ht="27.0" customHeight="1">
      <c r="A956" s="8" t="str">
        <f>HYPERLINK("https://www.tenforums.com/tutorials/85503-remove-enable-adaptive-brightness-power-options-windows-10-a.html","Enable adaptive brightness - Add or Remove from Power Options in Windows 10")</f>
        <v>Enable adaptive brightness - Add or Remove from Power Options in Windows 10</v>
      </c>
      <c r="B956" s="9" t="s">
        <v>925</v>
      </c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ht="27.0" customHeight="1">
      <c r="A957" s="8" t="str">
        <f>HYPERLINK("https://www.tenforums.com/tutorials/35811-encrypt-efs-lock-icon-change-remove-windows-10-a.html","Encrypt (EFS) Lock on Icon - Change or Remove in Windows 10")</f>
        <v>Encrypt (EFS) Lock on Icon - Change or Remove in Windows 10</v>
      </c>
      <c r="B957" s="9" t="s">
        <v>926</v>
      </c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ht="27.0" customHeight="1">
      <c r="A958" s="8" t="str">
        <f>HYPERLINK("https://www.tenforums.com/tutorials/77130-encrypt-files-folders-efs-windows-10-a.html","Encrypt Files and Folders with EFS in Windows 10")</f>
        <v>Encrypt Files and Folders with EFS in Windows 10</v>
      </c>
      <c r="B958" s="10" t="s">
        <v>927</v>
      </c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ht="27.0" customHeight="1">
      <c r="A959" s="8" t="str">
        <f>HYPERLINK("https://www.tenforums.com/tutorials/77325-encrypted-files-find-all-windows-10-a.html","Encrypted Files - Find All in Windows 10")</f>
        <v>Encrypted Files - Find All in Windows 10</v>
      </c>
      <c r="B959" s="10" t="s">
        <v>928</v>
      </c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ht="27.0" customHeight="1">
      <c r="A960" s="8" t="str">
        <f>HYPERLINK("https://www.tenforums.com/tutorials/59374-index-encrypted-files-turn-off-windows-10-a.html","Encrypted Files - Turn On or Off to Index in Windows 10 ")</f>
        <v>Encrypted Files - Turn On or Off to Index in Windows 10 </v>
      </c>
      <c r="B960" s="9" t="s">
        <v>929</v>
      </c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ht="27.0" customHeight="1">
      <c r="A961" s="8" t="str">
        <f>HYPERLINK("https://www.tenforums.com/tutorials/89204-show-encrypted-compressed-ntfs-files-color-windows-10-a.html","Encrypted or Compressed NTFS files Show in Color in Windows 10")</f>
        <v>Encrypted or Compressed NTFS files Show in Color in Windows 10</v>
      </c>
      <c r="B961" s="10" t="s">
        <v>564</v>
      </c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ht="27.0" customHeight="1">
      <c r="A962" s="8" t="str">
        <f>HYPERLINK("https://www.tenforums.com/tutorials/77225-encrypting-file-system-certificate-key-backup-windows-10-a.html","Encrypting File System Certificate and Key - Backup in Windows 10")</f>
        <v>Encrypting File System Certificate and Key - Backup in Windows 10</v>
      </c>
      <c r="B962" s="10" t="s">
        <v>930</v>
      </c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ht="27.0" customHeight="1">
      <c r="A963" s="8" t="str">
        <f>HYPERLINK("https://www.tenforums.com/tutorials/77268-encrypting-file-system-certificate-key-import-windows-10-a.html","Encrypting File System Certificate and Key - Import in Windows 10")</f>
        <v>Encrypting File System Certificate and Key - Import in Windows 10</v>
      </c>
      <c r="B963" s="10" t="s">
        <v>931</v>
      </c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ht="27.0" customHeight="1">
      <c r="A964" s="8" t="str">
        <f>HYPERLINK("https://www.tenforums.com/tutorials/110302-disable-auto-encrypt-files-moved-efs-encrypted-folders-windows.html","Encrypted Folders - Enable or Disable Auto Encrypt Files Moved into in Windows")</f>
        <v>Encrypted Folders - Enable or Disable Auto Encrypt Files Moved into in Windows</v>
      </c>
      <c r="B964" s="9" t="s">
        <v>932</v>
      </c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ht="27.0" customHeight="1">
      <c r="A965" s="8" t="str">
        <f>HYPERLINK("https://www.tenforums.com/tutorials/80961-find-microsoft-end-user-license-agreement-eula-windows-10-a.html","End User License Agreement (EULA) - Find in Windows 10")</f>
        <v>End User License Agreement (EULA) - Find in Windows 10</v>
      </c>
      <c r="B965" s="10" t="s">
        <v>933</v>
      </c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ht="27.0" customHeight="1">
      <c r="A966" s="8" t="str">
        <f>HYPERLINK("https://www.tenforums.com/tutorials/101265-enable-enhanced-anti-spoofing-windows-hello-face-authentification.html","Enhanced Anti-Spoofing for Windows Hello Face Authentification - Enable in Windows 10")</f>
        <v>Enhanced Anti-Spoofing for Windows Hello Face Authentification - Enable in Windows 10</v>
      </c>
      <c r="B966" s="9" t="s">
        <v>934</v>
      </c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ht="27.0" customHeight="1">
      <c r="A967" s="8" t="str">
        <f>HYPERLINK("https://www.tenforums.com/tutorials/74225-energy-efficient-ethernet-modem-enable-disable.html","Energy Efficient Ethernet for Modem - Enable or Disable")</f>
        <v>Energy Efficient Ethernet for Modem - Enable or Disable</v>
      </c>
      <c r="B967" s="9" t="s">
        <v>935</v>
      </c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ht="27.0" customHeight="1">
      <c r="A968" s="8" t="str">
        <f>HYPERLINK("https://www.tenforums.com/tutorials/32733-energy-saver-settings-add-power-options-windows-10-a.html","Energy Saver settings - Add to Power Options in Windows 10")</f>
        <v>Energy Saver settings - Add to Power Options in Windows 10</v>
      </c>
      <c r="B968" s="9" t="s">
        <v>936</v>
      </c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ht="27.0" customHeight="1">
      <c r="A969" s="8" t="str">
        <f>HYPERLINK("https://www.tenforums.com/tutorials/3234-environment-variables-windows-10-a.html","Environment Variables in Windows 10")</f>
        <v>Environment Variables in Windows 10</v>
      </c>
      <c r="B969" s="9" t="s">
        <v>937</v>
      </c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ht="27.0" customHeight="1">
      <c r="A970" s="11" t="str">
        <f>HYPERLINK("https://www.tenforums.com/tutorials/152246-how-add-environment-variables-context-menu-windows-10-a.html","Environment Variables Context Menu - Add in Windows 10")</f>
        <v>Environment Variables Context Menu - Add in Windows 10</v>
      </c>
      <c r="B970" s="10" t="s">
        <v>938</v>
      </c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ht="27.0" customHeight="1">
      <c r="A971" s="8" t="str">
        <f>HYPERLINK("https://www.tenforums.com/tutorials/121797-delete-user-system-environment-variables-windows.html","Environment Variables - Delete User and System Variable in Windows")</f>
        <v>Environment Variables - Delete User and System Variable in Windows</v>
      </c>
      <c r="B971" s="9" t="s">
        <v>939</v>
      </c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ht="27.0" customHeight="1">
      <c r="A972" s="8" t="str">
        <f>HYPERLINK("https://www.tenforums.com/tutorials/121855-edit-user-system-environment-variables-windows.html","Environment Variables - Edit User and System Variable in Windows")</f>
        <v>Environment Variables - Edit User and System Variable in Windows</v>
      </c>
      <c r="B972" s="9" t="s">
        <v>940</v>
      </c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ht="27.0" customHeight="1">
      <c r="A973" s="8" t="str">
        <f>HYPERLINK("https://www.tenforums.com/tutorials/121664-set-new-user-system-environment-variables-windows.html","Environment Variables - Set New User and System Variable in Windows")</f>
        <v>Environment Variables - Set New User and System Variable in Windows</v>
      </c>
      <c r="B973" s="9" t="s">
        <v>941</v>
      </c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ht="27.0" customHeight="1">
      <c r="A974" s="8" t="str">
        <f>HYPERLINK("https://www.tenforums.com/tutorials/121742-create-environment-variables-shortcut-windows.html","Environment Variables Shortcut - Create in Windows")</f>
        <v>Environment Variables Shortcut - Create in Windows</v>
      </c>
      <c r="B974" s="9" t="s">
        <v>942</v>
      </c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ht="27.0" customHeight="1">
      <c r="A975" s="8" t="str">
        <f>HYPERLINK("https://www.tenforums.com/tutorials/27883-windows-10-mobile-phone-erase-online.html","Erase Windows 10 Mobile Phone Online")</f>
        <v>Erase Windows 10 Mobile Phone Online</v>
      </c>
      <c r="B975" s="9" t="s">
        <v>943</v>
      </c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ht="27.0" customHeight="1">
      <c r="A976" s="8" t="str">
        <f>HYPERLINK("https://www.tenforums.com/tutorials/107232-enable-disable-windows-error-reporting-windows-10-a.html","Error Reporting - Enable or Disable in Windows 10")</f>
        <v>Error Reporting - Enable or Disable in Windows 10</v>
      </c>
      <c r="B976" s="9" t="s">
        <v>944</v>
      </c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ht="27.0" customHeight="1">
      <c r="A977" s="8" t="str">
        <f>HYPERLINK("https://www.tenforums.com/tutorials/2570-esd-iso-create-bootable-iso-windows-esd-file.html","ESD to ISO - Create Bootable ISO from Windows ESD File")</f>
        <v>ESD to ISO - Create Bootable ISO from Windows ESD File</v>
      </c>
      <c r="B977" s="9" t="s">
        <v>945</v>
      </c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ht="27.0" customHeight="1">
      <c r="A978" s="8" t="str">
        <f>HYPERLINK("https://www.tenforums.com/tutorials/95308-convert-esd-file-wim-using-dism-windows-10-a.html","ESD file to WIM - Convert using DISM in Windows 10")</f>
        <v>ESD file to WIM - Convert using DISM in Windows 10</v>
      </c>
      <c r="B978" s="9" t="s">
        <v>946</v>
      </c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ht="27.0" customHeight="1">
      <c r="A979" s="8" t="str">
        <f>HYPERLINK("https://www.tenforums.com/tutorials/100920-restrict-background-data-usage-wi-fi-ethernet-windows-10-a.html","Ethernet and Wi-Fi Background Data Usage - Restrict in Windows 10")</f>
        <v>Ethernet and Wi-Fi Background Data Usage - Restrict in Windows 10</v>
      </c>
      <c r="B979" s="9" t="s">
        <v>249</v>
      </c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</row>
    <row r="980" ht="27.0" customHeight="1">
      <c r="A980" s="8" t="str">
        <f>HYPERLINK("https://www.tenforums.com/tutorials/100916-set-data-limit-wi-fi-ethernet-windows-10-a.html","Ethernet and Wi-Fi Data Limit - Set in Windows 10")</f>
        <v>Ethernet and Wi-Fi Data Limit - Set in Windows 10</v>
      </c>
      <c r="B980" s="9" t="s">
        <v>947</v>
      </c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ht="27.0" customHeight="1">
      <c r="A981" s="8" t="str">
        <f>HYPERLINK("https://www.tenforums.com/tutorials/35656-ethernet-connection-set-metered-unmetered-windows-10-a.html","Ethernet Connection - Set as Metered or Unmetered in Windows 10")</f>
        <v>Ethernet Connection - Set as Metered or Unmetered in Windows 10</v>
      </c>
      <c r="B981" s="9" t="s">
        <v>948</v>
      </c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ht="27.0" customHeight="1">
      <c r="A982" s="11" t="s">
        <v>949</v>
      </c>
      <c r="B982" s="10" t="s">
        <v>398</v>
      </c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ht="27.0" customHeight="1">
      <c r="A983" s="8" t="str">
        <f>HYPERLINK("https://www.tenforums.com/tutorials/80961-find-microsoft-end-user-license-agreement-eula-windows-10-a.html","EULA (End User License Agreement) - Find in Windows 10")</f>
        <v>EULA (End User License Agreement) - Find in Windows 10</v>
      </c>
      <c r="B983" s="10" t="s">
        <v>933</v>
      </c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ht="27.0" customHeight="1">
      <c r="A984" s="8" t="str">
        <f>HYPERLINK("https://www.tenforums.com/tutorials/16588-event-viewer-clear-all-event-logs-windows.html","Event Viewer - Clear All Event Logs in Windows")</f>
        <v>Event Viewer - Clear All Event Logs in Windows</v>
      </c>
      <c r="B984" s="9" t="s">
        <v>950</v>
      </c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ht="27.0" customHeight="1">
      <c r="A985" s="8" t="str">
        <f>HYPERLINK("https://www.tenforums.com/tutorials/40822-chkdsk-log-event-viewer-read-windows-10-a.html","Event Viewer Log for Chkdsk - Read in Windows 10")</f>
        <v>Event Viewer Log for Chkdsk - Read in Windows 10</v>
      </c>
      <c r="B985" s="9" t="s">
        <v>416</v>
      </c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ht="27.0" customHeight="1">
      <c r="A986" s="8" t="str">
        <f>HYPERLINK("https://www.tenforums.com/tutorials/96356-read-shrink-volume-log-event-viewer-windows-10-a.html","Event Viewer Log for Shrink Volume - Read in Windows 10")</f>
        <v>Event Viewer Log for Shrink Volume - Read in Windows 10</v>
      </c>
      <c r="B986" s="9" t="s">
        <v>951</v>
      </c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ht="27.0" customHeight="1">
      <c r="A987" s="11" t="str">
        <f>HYPERLINK("https://www.tenforums.com/tutorials/139142-read-event-viewer-log-untrusted-font-blocking-windows-10-a.html","Event Viewer Log for Untrusted Font Blocking - Read in Windows 10")</f>
        <v>Event Viewer Log for Untrusted Font Blocking - Read in Windows 10</v>
      </c>
      <c r="B987" s="10" t="s">
        <v>952</v>
      </c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ht="27.0" customHeight="1">
      <c r="A988" s="8" t="str">
        <f>HYPERLINK("https://www.tenforums.com/tutorials/91178-read-memory-diagnostics-tool-results-event-viewer-windows-10-a.html","Event Viewer Log for Windows Memory Diagnostics Tool - Read in Windows 10")</f>
        <v>Event Viewer Log for Windows Memory Diagnostics Tool - Read in Windows 10</v>
      </c>
      <c r="B988" s="9" t="s">
        <v>953</v>
      </c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ht="27.0" customHeight="1">
      <c r="A989" s="8" t="str">
        <f>HYPERLINK("https://www.tenforums.com/tutorials/117980-read-logoff-sign-out-logs-event-viewer-windows.html","Event Viewer Logoff and Sign Out Logs - Read in Windows")</f>
        <v>Event Viewer Logoff and Sign Out Logs - Read in Windows</v>
      </c>
      <c r="B989" s="9" t="s">
        <v>954</v>
      </c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ht="27.0" customHeight="1">
      <c r="A990" s="8" t="str">
        <f>HYPERLINK("https://www.tenforums.com/tutorials/78335-shutdown-logs-event-viewer-read-windows.html","Event Viewer Shutdown Logs - Read in Windows")</f>
        <v>Event Viewer Shutdown Logs - Read in Windows</v>
      </c>
      <c r="B990" s="10" t="s">
        <v>955</v>
      </c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ht="27.0" customHeight="1">
      <c r="A991" s="8" t="str">
        <f>HYPERLINK("https://www.tenforums.com/tutorials/26840-excel-create-3d-formulas.html","Excel - Create 3D Formulas")</f>
        <v>Excel - Create 3D Formulas</v>
      </c>
      <c r="B991" s="9" t="s">
        <v>956</v>
      </c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ht="27.0" customHeight="1">
      <c r="A992" s="8" t="str">
        <f>HYPERLINK("https://www.tenforums.com/tutorials/122593-check-expiry-date-windows-10-insider-preview-build.html","Expiry Date of Windows 10 Insider Preview Build - Check")</f>
        <v>Expiry Date of Windows 10 Insider Preview Build - Check</v>
      </c>
      <c r="B992" s="9" t="s">
        <v>957</v>
      </c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ht="27.0" customHeight="1">
      <c r="A993" s="8" t="str">
        <f>HYPERLINK("https://www.tenforums.com/tutorials/125919-enable-disable-launch-folder-windows-separate-process-windows.html","Explorer Process - Enable or Disable Launch Folder Windows in Separate Process in Windows")</f>
        <v>Explorer Process - Enable or Disable Launch Folder Windows in Separate Process in Windows</v>
      </c>
      <c r="B993" s="9" t="s">
        <v>958</v>
      </c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ht="27.0" customHeight="1">
      <c r="A994" s="8" t="str">
        <f>HYPERLINK("https://www.tenforums.com/tutorials/5970-explorer-exe-process-restart-windows-10-a.html","explorer.exe Process - Restart in Windows 10")</f>
        <v>explorer.exe Process - Restart in Windows 10</v>
      </c>
      <c r="B994" s="9" t="s">
        <v>959</v>
      </c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ht="27.0" customHeight="1">
      <c r="A995" s="8" t="str">
        <f>HYPERLINK("https://www.tenforums.com/tutorials/5976-restart-explorer-context-menu-add-windows-10-a.html","explorer.exe - Restart Explorer Context Menu - Add in Windows 10")</f>
        <v>explorer.exe - Restart Explorer Context Menu - Add in Windows 10</v>
      </c>
      <c r="B995" s="9" t="s">
        <v>960</v>
      </c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ht="27.0" customHeight="1">
      <c r="A996" s="8" t="str">
        <f>HYPERLINK("https://www.tenforums.com/tutorials/87845-change-windows-defender-exploit-protection-settings-windows-10-a.html","Exploit Protection Settings - Change in Windows 10")</f>
        <v>Exploit Protection Settings - Change in Windows 10</v>
      </c>
      <c r="B996" s="9" t="s">
        <v>961</v>
      </c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 ht="27.0" customHeight="1">
      <c r="A997" s="8" t="str">
        <f>HYPERLINK("https://www.tenforums.com/tutorials/105533-enable-disable-windows-defender-exploit-protection-settings.html","Exploit Protection Settings - Enable or Disable in Windows 10")</f>
        <v>Exploit Protection Settings - Enable or Disable in Windows 10</v>
      </c>
      <c r="B997" s="9" t="s">
        <v>962</v>
      </c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 ht="27.0" customHeight="1">
      <c r="A998" s="8" t="str">
        <f>HYPERLINK("https://www.tenforums.com/tutorials/96474-export-import-exploit-protection-settings-windows-10-a.html","Exploit Protection Settings - Export and Import in Windows 10")</f>
        <v>Exploit Protection Settings - Export and Import in Windows 10</v>
      </c>
      <c r="B998" s="9" t="s">
        <v>963</v>
      </c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  <row r="999" ht="27.0" customHeight="1">
      <c r="A999" s="8" t="str">
        <f>HYPERLINK("https://www.tenforums.com/tutorials/96732-extend-volume-partition-windows-10-a.html","Extend Volume or Partition in Windows 10")</f>
        <v>Extend Volume or Partition in Windows 10</v>
      </c>
      <c r="B999" s="9" t="s">
        <v>964</v>
      </c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</row>
    <row r="1000" ht="27.0" customHeight="1">
      <c r="A1000" s="8" t="str">
        <f>HYPERLINK("https://www.tenforums.com/tutorials/30816-xbox-one-external-storage-set-up.html","External Storage on Xbox One - Set Up")</f>
        <v>External Storage on Xbox One - Set Up</v>
      </c>
      <c r="B1000" s="9" t="s">
        <v>965</v>
      </c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</row>
    <row r="1001" ht="27.0" customHeight="1">
      <c r="A1001" s="8" t="str">
        <f>HYPERLINK("https://www.tenforums.com/tutorials/3233-extract-all-context-menu-add-remove-windows.html","Extract All context menu - Add or Remove in Windows")</f>
        <v>Extract All context menu - Add or Remove in Windows</v>
      </c>
      <c r="B1001" s="9" t="s">
        <v>966</v>
      </c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</row>
    <row r="1002" ht="27.0" customHeight="1">
      <c r="A1002" s="8" t="str">
        <f>HYPERLINK("https://www.tenforums.com/tutorials/44101-unzip-files-zipped-folder-windows-10-a.html","Extract Files from Zipped Folder in Windows 10 ")</f>
        <v>Extract Files from Zipped Folder in Windows 10 </v>
      </c>
      <c r="B1002" s="9" t="s">
        <v>967</v>
      </c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</row>
    <row r="1003" ht="27.0" customHeight="1">
      <c r="A1003" s="6" t="s">
        <v>968</v>
      </c>
      <c r="B1003" s="6" t="s">
        <v>968</v>
      </c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</row>
    <row r="1004" ht="27.0" customHeight="1">
      <c r="A1004" s="8" t="str">
        <f>HYPERLINK("https://www.tenforums.com/tutorials/22455-f8-advanced-boot-options-enable-disable-windows-10-a.html","F8 Advanced Boot Options - Enable or Disable in Windows 10")</f>
        <v>F8 Advanced Boot Options - Enable or Disable in Windows 10</v>
      </c>
      <c r="B1004" s="9" t="s">
        <v>97</v>
      </c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</row>
    <row r="1005" ht="27.0" customHeight="1">
      <c r="A1005" s="8" t="str">
        <f>HYPERLINK("https://www.tenforums.com/tutorials/101265-enable-enhanced-anti-spoofing-windows-hello-face-authentification.html","Face - Enable Enhanced Anti-Spoofing for Windows Hello in Windows 10")</f>
        <v>Face - Enable Enhanced Anti-Spoofing for Windows Hello in Windows 10</v>
      </c>
      <c r="B1005" s="9" t="s">
        <v>934</v>
      </c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</row>
    <row r="1006" ht="27.0" customHeight="1">
      <c r="A1006" s="8" t="str">
        <f>HYPERLINK("https://www.tenforums.com/tutorials/74856-windows-hello-improve-face-recognition-windows-10-a.html","Face - Improve Recognition for Windows Hello in Windows 10")</f>
        <v>Face - Improve Recognition for Windows Hello in Windows 10</v>
      </c>
      <c r="B1006" s="10" t="s">
        <v>969</v>
      </c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</row>
    <row r="1007" ht="27.0" customHeight="1">
      <c r="A1007" s="8" t="str">
        <f>HYPERLINK("https://www.tenforums.com/tutorials/26507-face-windows-hello-remove-windows-10-a.html","Face for Windows Hello - Remove in Windows 10")</f>
        <v>Face for Windows Hello - Remove in Windows 10</v>
      </c>
      <c r="B1007" s="9" t="s">
        <v>970</v>
      </c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</row>
    <row r="1008" ht="27.0" customHeight="1">
      <c r="A1008" s="8" t="str">
        <f>HYPERLINK("https://www.tenforums.com/tutorials/26492-face-set-up-windows-hello-windows-10-a.html","Face - Set up for Windows Hello in Windows 10")</f>
        <v>Face - Set up for Windows Hello in Windows 10</v>
      </c>
      <c r="B1008" s="9" t="s">
        <v>971</v>
      </c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</row>
    <row r="1009" ht="27.0" customHeight="1">
      <c r="A1009" s="8" t="str">
        <f>HYPERLINK("https://www.tenforums.com/tutorials/38044-face-turn-off-automatically-unlock-screen-windows-10-a.html","Face - Turn On or Off Automatically Unlock Screen in Windows 10")</f>
        <v>Face - Turn On or Off Automatically Unlock Screen in Windows 10</v>
      </c>
      <c r="B1009" s="9" t="s">
        <v>972</v>
      </c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</row>
    <row r="1010" ht="27.0" customHeight="1">
      <c r="A1010" s="8" t="str">
        <f>HYPERLINK("https://www.tenforums.com/tutorials/106215-factory-recovery-create-custom-recovery-partition.html","Factory recovery - Create a Custom Recovery Partition")</f>
        <v>Factory recovery - Create a Custom Recovery Partition</v>
      </c>
      <c r="B1010" s="9" t="s">
        <v>973</v>
      </c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</row>
    <row r="1011" ht="27.0" customHeight="1">
      <c r="A1011" s="8" t="str">
        <f>HYPERLINK("https://www.tenforums.com/tutorials/34821-adult-account-add-remove-your-family-windows-10-a.html","Family Adult Account - Add or Remove in Windows 10")</f>
        <v>Family Adult Account - Add or Remove in Windows 10</v>
      </c>
      <c r="B1011" s="9" t="s">
        <v>96</v>
      </c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</row>
    <row r="1012" ht="27.0" customHeight="1">
      <c r="A1012" s="8" t="str">
        <f>HYPERLINK("https://www.tenforums.com/tutorials/34763-child-account-add-remove-your-family-windows-10-a.html","Family Child Account - Add or Remove in Windows 10")</f>
        <v>Family Child Account - Add or Remove in Windows 10</v>
      </c>
      <c r="B1012" s="9" t="s">
        <v>415</v>
      </c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</row>
    <row r="1013" ht="27.0" customHeight="1">
      <c r="A1013" s="8" t="str">
        <f>HYPERLINK("https://www.tenforums.com/tutorials/34195-family-child-add-money-account-windows-store.html","Family Child - Add Money to Account for Windows Store")</f>
        <v>Family Child - Add Money to Account for Windows Store</v>
      </c>
      <c r="B1013" s="9" t="s">
        <v>974</v>
      </c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</row>
    <row r="1014" ht="27.0" customHeight="1">
      <c r="A1014" s="8" t="str">
        <f>HYPERLINK("https://www.tenforums.com/tutorials/34431-family-child-manage-activity-reporting-settings.html","Family Child - Manage Activity Reporting Settings")</f>
        <v>Family Child - Manage Activity Reporting Settings</v>
      </c>
      <c r="B1014" s="9" t="s">
        <v>975</v>
      </c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</row>
    <row r="1015" ht="27.0" customHeight="1">
      <c r="A1015" s="8" t="str">
        <f>HYPERLINK("https://www.tenforums.com/tutorials/34302-family-child-manage-apps-games-media-settings.html","Family Child - Manage Apps, Games &amp; Media Settings")</f>
        <v>Family Child - Manage Apps, Games &amp; Media Settings</v>
      </c>
      <c r="B1015" s="9" t="s">
        <v>976</v>
      </c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</row>
    <row r="1016" ht="27.0" customHeight="1">
      <c r="A1016" s="8" t="str">
        <f>HYPERLINK("https://www.tenforums.com/tutorials/34399-family-child-manage-screen-time-settings.html","Family Child - Manage Screen Time Settings")</f>
        <v>Family Child - Manage Screen Time Settings</v>
      </c>
      <c r="B1016" s="9" t="s">
        <v>977</v>
      </c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</row>
    <row r="1017" ht="27.0" customHeight="1">
      <c r="A1017" s="8" t="str">
        <f>HYPERLINK("https://www.tenforums.com/tutorials/34415-family-child-manage-web-browsing-restriction-settings.html","Family Child - Manage Web Browsing Restriction Settings")</f>
        <v>Family Child - Manage Web Browsing Restriction Settings</v>
      </c>
      <c r="B1017" s="9" t="s">
        <v>978</v>
      </c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</row>
    <row r="1018" ht="27.0" customHeight="1">
      <c r="A1018" s="8" t="str">
        <f>HYPERLINK("https://www.tenforums.com/tutorials/122150-see-devices-connected-account-microsoft-family-child-member.html","Family Child - See Devices Connected to Account")</f>
        <v>Family Child - See Devices Connected to Account</v>
      </c>
      <c r="B1018" s="9" t="s">
        <v>979</v>
      </c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</row>
    <row r="1019" ht="27.0" customHeight="1">
      <c r="A1019" s="8" t="str">
        <f>HYPERLINK("https://www.tenforums.com/tutorials/122032-turn-off-ask-parent-microsoft-family-child-member.html","Family Child - Turn On or Off Ask a Parent to buy stuff in Microsoft Store")</f>
        <v>Family Child - Turn On or Off Ask a Parent to buy stuff in Microsoft Store</v>
      </c>
      <c r="B1019" s="9" t="s">
        <v>980</v>
      </c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</row>
    <row r="1020" ht="27.0" customHeight="1">
      <c r="A1020" s="8" t="str">
        <f>HYPERLINK("https://www.tenforums.com/tutorials/121905-create-set-up-your-microsoft-family-group.html","Family Group - Create and Set Up")</f>
        <v>Family Group - Create and Set Up</v>
      </c>
      <c r="B1020" s="9" t="s">
        <v>981</v>
      </c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</row>
    <row r="1021" ht="27.0" customHeight="1">
      <c r="A1021" s="8" t="str">
        <f>HYPERLINK("https://www.tenforums.com/tutorials/11919-family-member-allow-block-using-pc-windows-10-a.html","Family Member - Allow or Block using a PC in Windows 10")</f>
        <v>Family Member - Allow or Block using a PC in Windows 10</v>
      </c>
      <c r="B1021" s="9" t="s">
        <v>982</v>
      </c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</row>
    <row r="1022" ht="27.0" customHeight="1">
      <c r="A1022" s="8" t="str">
        <f>HYPERLINK("https://www.tenforums.com/tutorials/11642-family-settings-manage-child-windows-10-a.html","Family Settings - Manage for Child in Windows 10")</f>
        <v>Family Settings - Manage for Child in Windows 10</v>
      </c>
      <c r="B1022" s="9" t="s">
        <v>982</v>
      </c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</row>
    <row r="1023" ht="27.0" customHeight="1">
      <c r="A1023" s="8" t="str">
        <f>HYPERLINK("https://www.tenforums.com/tutorials/21284-fast-boot-enable-uefi-firmware-settings-windows-8-10-a.html","Fast Boot - Enable in UEFI Firmware Settings for Windows 8 and 10")</f>
        <v>Fast Boot - Enable in UEFI Firmware Settings for Windows 8 and 10</v>
      </c>
      <c r="B1023" s="9" t="s">
        <v>983</v>
      </c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</row>
    <row r="1024" ht="27.0" customHeight="1">
      <c r="A1024" s="8" t="str">
        <f>HYPERLINK("https://www.tenforums.com/tutorials/4189-fast-startup-turn-off-windows-10-a.html","Fast Startup - Turn On or Off in Windows 10")</f>
        <v>Fast Startup - Turn On or Off in Windows 10</v>
      </c>
      <c r="B1024" s="9" t="s">
        <v>984</v>
      </c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</row>
    <row r="1025" ht="27.0" customHeight="1">
      <c r="A1025" s="8" t="str">
        <f>HYPERLINK("https://www.tenforums.com/tutorials/95383-enable-disable-fast-user-switching-windows-10-a.html","Fast User Switching - Enable or Disable in Windows 10")</f>
        <v>Fast User Switching - Enable or Disable in Windows 10</v>
      </c>
      <c r="B1025" s="9" t="s">
        <v>985</v>
      </c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</row>
    <row r="1026" ht="27.0" customHeight="1">
      <c r="A1026" s="8" t="str">
        <f>HYPERLINK("https://www.tenforums.com/tutorials/7394-switch-user-windows-10-a.html","Fast User Switching - Switch User in Windows 10")</f>
        <v>Fast User Switching - Switch User in Windows 10</v>
      </c>
      <c r="B1026" s="9" t="s">
        <v>986</v>
      </c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</row>
    <row r="1027" ht="27.0" customHeight="1">
      <c r="A1027" s="8" t="str">
        <f>HYPERLINK("https://www.tenforums.com/tutorials/85893-convert-fat32-ntfs-without-data-loss-windows.html","FAT32 to NTFS - Convert without Data Loss in Windows")</f>
        <v>FAT32 to NTFS - Convert without Data Loss in Windows</v>
      </c>
      <c r="B1027" s="9" t="s">
        <v>987</v>
      </c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</row>
    <row r="1028" ht="27.0" customHeight="1">
      <c r="A1028" s="8" t="str">
        <f>HYPERLINK("https://www.tenforums.com/tutorials/2714-quick-access-add-remove-favorites-windows-10-a.html","Favorites - Add or Remove from Quick access in Windows 10")</f>
        <v>Favorites - Add or Remove from Quick access in Windows 10</v>
      </c>
      <c r="B1028" s="9" t="s">
        <v>988</v>
      </c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</row>
    <row r="1029" ht="27.0" customHeight="1">
      <c r="A1029" s="8" t="str">
        <f>HYPERLINK("https://www.tenforums.com/tutorials/116602-change-restore-favorites-folder-icon-windows.html","Favorites Folder Icon - Change or Restore in Windows")</f>
        <v>Favorites Folder Icon - Change or Restore in Windows</v>
      </c>
      <c r="B1029" s="9" t="s">
        <v>989</v>
      </c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</row>
    <row r="1030" ht="27.0" customHeight="1">
      <c r="A1030" s="8" t="str">
        <f>HYPERLINK("https://www.tenforums.com/tutorials/75045-favorites-folder-move-location-windows-10-a.html","Favorites Folder - Move Location in Windows 10")</f>
        <v>Favorites Folder - Move Location in Windows 10</v>
      </c>
      <c r="B1030" s="10" t="s">
        <v>990</v>
      </c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</row>
    <row r="1031" ht="27.0" customHeight="1">
      <c r="A1031" s="8" t="str">
        <f>HYPERLINK("https://www.tenforums.com/tutorials/35873-favorites-navigation-pane-add-remove-windows-10-a.html","Favorites in Navigation Pane - Add or Remove in Windows 10")</f>
        <v>Favorites in Navigation Pane - Add or Remove in Windows 10</v>
      </c>
      <c r="B1031" s="9" t="s">
        <v>991</v>
      </c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</row>
    <row r="1032" ht="27.0" customHeight="1">
      <c r="A1032" s="8" t="str">
        <f>HYPERLINK("https://www.tenforums.com/tutorials/7764-compare-windows-10-editions.html","Features - Compare Between Windows 10 Editions")</f>
        <v>Features - Compare Between Windows 10 Editions</v>
      </c>
      <c r="B1032" s="9" t="s">
        <v>558</v>
      </c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</row>
    <row r="1033" ht="27.0" customHeight="1">
      <c r="A1033" s="8" t="str">
        <f>HYPERLINK("https://www.tenforums.com/tutorials/2441-feedback-frequency-change-windows-10-a.html","Feedback Frequency - Change in Windows 10")</f>
        <v>Feedback Frequency - Change in Windows 10</v>
      </c>
      <c r="B1033" s="9" t="s">
        <v>992</v>
      </c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</row>
    <row r="1034" ht="27.0" customHeight="1">
      <c r="A1034" s="8" t="str">
        <f>HYPERLINK("https://www.tenforums.com/tutorials/7054-feedback-send-microsoft-windows-10-a.html","Feedback - Send to Microsoft in Windows 10")</f>
        <v>Feedback - Send to Microsoft in Windows 10</v>
      </c>
      <c r="B1034" s="9" t="s">
        <v>993</v>
      </c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</row>
    <row r="1035" ht="27.0" customHeight="1">
      <c r="A1035" s="8" t="str">
        <f>HYPERLINK("https://www.tenforums.com/tutorials/130174-share-feedback-feedback-hub-windows-10-a.html","Feedback - Share from Feedback Hub in Windows 10")</f>
        <v>Feedback - Share from Feedback Hub in Windows 10</v>
      </c>
      <c r="B1035" s="9" t="s">
        <v>994</v>
      </c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</row>
    <row r="1036" ht="27.0" customHeight="1">
      <c r="A1036" s="8" t="str">
        <f>HYPERLINK("https://www.tenforums.com/tutorials/49753-file-printer-sharing-turn-off-windows-10-a.html","File and Printer Sharing - Turn On or Off in Windows 10")</f>
        <v>File and Printer Sharing - Turn On or Off in Windows 10</v>
      </c>
      <c r="B1036" s="9" t="s">
        <v>995</v>
      </c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</row>
    <row r="1037" ht="27.0" customHeight="1">
      <c r="A1037" s="8" t="str">
        <f>HYPERLINK("https://www.tenforums.com/tutorials/60751-attributes-context-menu-add-windows-10-a.html","File Attributes context menu - Add in Windows 10 ")</f>
        <v>File Attributes context menu - Add in Windows 10 </v>
      </c>
      <c r="B1037" s="9" t="s">
        <v>212</v>
      </c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</row>
    <row r="1038" ht="27.0" customHeight="1">
      <c r="A1038" s="8" t="str">
        <f>HYPERLINK("https://www.tenforums.com/tutorials/124784-delete-file-windows-10-a.html","File - Delete in Windows 10")</f>
        <v>File - Delete in Windows 10</v>
      </c>
      <c r="B1038" s="9" t="s">
        <v>715</v>
      </c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</row>
    <row r="1039" ht="27.0" customHeight="1">
      <c r="A1039" s="8" t="str">
        <f>HYPERLINK("https://www.tenforums.com/tutorials/131553-show-full-path-address-bar-file-explorer-windows-10-a.html","File Explorer Address Bar - Show Full Path in Windows 10")</f>
        <v>File Explorer Address Bar - Show Full Path in Windows 10</v>
      </c>
      <c r="B1039" s="9" t="s">
        <v>996</v>
      </c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</row>
    <row r="1040" ht="27.0" customHeight="1">
      <c r="A1040" s="8" t="str">
        <f>HYPERLINK("https://www.tenforums.com/tutorials/119367-enable-disable-autosuggest-file-explorer-run-windows.html","File Explorer and Run Dialog AutoSuggest - Enable or Disable in Windows")</f>
        <v>File Explorer and Run Dialog AutoSuggest - Enable or Disable in Windows</v>
      </c>
      <c r="B1040" s="9" t="s">
        <v>242</v>
      </c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</row>
    <row r="1041" ht="27.0" customHeight="1">
      <c r="A1041" s="8" t="str">
        <f>HYPERLINK("https://www.tenforums.com/tutorials/83125-turn-off-inline-autocomplete-file-explorer-run-dialog.html","File Explorer and Run Dialog Inline AutoComplete - Turn On or Off in Windows 10")</f>
        <v>File Explorer and Run Dialog Inline AutoComplete - Turn On or Off in Windows 10</v>
      </c>
      <c r="B1041" s="10" t="s">
        <v>997</v>
      </c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</row>
    <row r="1042" ht="27.0" customHeight="1">
      <c r="A1042" s="8" t="str">
        <f>HYPERLINK("https://www.tenforums.com/tutorials/14856-auto-arrange-folders-enable-disable-windows-10-a.html","File Explorer Auto Arrange - Enable or Disable in Windows 10")</f>
        <v>File Explorer Auto Arrange - Enable or Disable in Windows 10</v>
      </c>
      <c r="B1042" s="9" t="s">
        <v>218</v>
      </c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</row>
    <row r="1043" ht="27.0" customHeight="1">
      <c r="A1043" s="11" t="str">
        <f>HYPERLINK("https://www.tenforums.com/tutorials/153051-turn-off-file-explorer-buttons-easier-touch-windows-10-a.html","File Explorer Buttons - Turn On or Off Make Easier to Touch in Windows 10")</f>
        <v>File Explorer Buttons - Turn On or Off Make Easier to Touch in Windows 10</v>
      </c>
      <c r="B1043" s="10" t="s">
        <v>998</v>
      </c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</row>
    <row r="1044" ht="27.0" customHeight="1">
      <c r="A1044" s="8" t="str">
        <f>HYPERLINK("https://www.tenforums.com/tutorials/89368-change-when-typing-into-list-view-action-windows-10-file-explorer.html","File Explorer - Change 'When typing into list view' Action in Windows 10")</f>
        <v>File Explorer - Change 'When typing into list view' Action in Windows 10</v>
      </c>
      <c r="B1044" s="9" t="s">
        <v>999</v>
      </c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</row>
    <row r="1045" ht="27.0" customHeight="1">
      <c r="A1045" s="8" t="str">
        <f>HYPERLINK("https://www.tenforums.com/tutorials/121844-turn-off-conversational-dates-format-windows-10-file-explorer.html","File Explorer Dates in Conversational Format - Turn On or Off in Windows 10")</f>
        <v>File Explorer Dates in Conversational Format - Turn On or Off in Windows 10</v>
      </c>
      <c r="B1045" s="9" t="s">
        <v>1000</v>
      </c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</row>
    <row r="1046" ht="27.0" customHeight="1">
      <c r="A1046" s="8" t="str">
        <f>HYPERLINK("https://www.tenforums.com/tutorials/91333-remove-file-explorer-default-context-menu-windows-10-a.html","File Explorer Default Context Menu - Add or Remove in Windows 10")</f>
        <v>File Explorer Default Context Menu - Add or Remove in Windows 10</v>
      </c>
      <c r="B1046" s="9" t="s">
        <v>1001</v>
      </c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</row>
    <row r="1047" ht="27.0" customHeight="1">
      <c r="A1047" s="8" t="str">
        <f>HYPERLINK("https://www.tenforums.com/tutorials/87756-customize-preview-details-details-pane-file-explorer-windows.html","File Explorer Details Pane - Customize Preview Details in Windows")</f>
        <v>File Explorer Details Pane - Customize Preview Details in Windows</v>
      </c>
      <c r="B1047" s="9" t="s">
        <v>750</v>
      </c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</row>
    <row r="1048" ht="27.0" customHeight="1">
      <c r="A1048" s="8" t="str">
        <f>HYPERLINK("https://www.tenforums.com/tutorials/35302-details-pane-file-explorer-show-hide-windows-10-a.html","File Explorer Details Pane - Show or Hide in Windows 10")</f>
        <v>File Explorer Details Pane - Show or Hide in Windows 10</v>
      </c>
      <c r="B1048" s="9" t="s">
        <v>751</v>
      </c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</row>
    <row r="1049" ht="27.0" customHeight="1">
      <c r="A1049" s="8" t="str">
        <f>HYPERLINK("https://www.tenforums.com/tutorials/121844-turn-off-conversational-dates-format-windows-10-file-explorer.html","File Explorer Friendly Dates - Turn On or Off in Windows 10")</f>
        <v>File Explorer Friendly Dates - Turn On or Off in Windows 10</v>
      </c>
      <c r="B1049" s="9" t="s">
        <v>1000</v>
      </c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</row>
    <row r="1050" ht="27.0" customHeight="1">
      <c r="A1050" s="12" t="str">
        <f>HYPERLINK("https://www.tenforums.com/tutorials/6712-clear-file-explorer-run-dialog-box-history-windows-10-a.html","File Explorer History and Run Dialog Box History - Clear in Windows 10")</f>
        <v>File Explorer History and Run Dialog Box History - Clear in Windows 10</v>
      </c>
      <c r="B1050" s="10" t="s">
        <v>1002</v>
      </c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</row>
    <row r="1051" ht="27.0" customHeight="1">
      <c r="A1051" s="8" t="str">
        <f>HYPERLINK("https://www.tenforums.com/tutorials/35310-navigation-pane-file-explorer-show-hide-windows-10-a.html","File Explorer Navigation Pane - Show or Hide in Windows 10")</f>
        <v>File Explorer Navigation Pane - Show or Hide in Windows 10</v>
      </c>
      <c r="B1051" s="9" t="s">
        <v>1003</v>
      </c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</row>
    <row r="1052" ht="27.0" customHeight="1">
      <c r="A1052" s="8" t="str">
        <f>HYPERLINK("https://www.tenforums.com/tutorials/91417-enable-disable-numerical-sorting-file-explorer-windows-10-a.html","File Explorer Numerical Sorting - Enable or Disable in Windows 10")</f>
        <v>File Explorer Numerical Sorting - Enable or Disable in Windows 10</v>
      </c>
      <c r="B1052" s="9" t="s">
        <v>1004</v>
      </c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</row>
    <row r="1053" ht="27.0" customHeight="1">
      <c r="A1053" s="8" t="str">
        <f>HYPERLINK("https://www.tenforums.com/tutorials/3734-file-explorer-open-pc-quick-access.html","File Explorer - Open to 'This PC' or 'Quick access'")</f>
        <v>File Explorer - Open to 'This PC' or 'Quick access'</v>
      </c>
      <c r="B1053" s="9" t="s">
        <v>1005</v>
      </c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</row>
    <row r="1054" ht="27.0" customHeight="1">
      <c r="A1054" s="8" t="str">
        <f>HYPERLINK("https://www.tenforums.com/tutorials/2768-file-explorer-options-open-windows-10-a.html","File Explorer Options - Open in Windows 10")</f>
        <v>File Explorer Options - Open in Windows 10</v>
      </c>
      <c r="B1054" s="9" t="s">
        <v>1006</v>
      </c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</row>
    <row r="1055" ht="27.0" customHeight="1">
      <c r="A1055" s="8" t="str">
        <f>HYPERLINK("https://www.tenforums.com/tutorials/89342-hide-show-preview-handlers-preview-pane-windows-10-a.html","File Explorer Preview Pane - Hide or Show Preview Handlers in Windows 10")</f>
        <v>File Explorer Preview Pane - Hide or Show Preview Handlers in Windows 10</v>
      </c>
      <c r="B1055" s="9" t="s">
        <v>1007</v>
      </c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</row>
    <row r="1056" ht="27.0" customHeight="1">
      <c r="A1056" s="8" t="str">
        <f>HYPERLINK("https://www.tenforums.com/tutorials/35230-preview-pane-file-explorer-show-hide-windows-10-a.html","File Explorer Preview Pane - Show or Hide in Windows 10")</f>
        <v>File Explorer Preview Pane - Show or Hide in Windows 10</v>
      </c>
      <c r="B1056" s="9" t="s">
        <v>1008</v>
      </c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</row>
    <row r="1057" ht="27.0" customHeight="1">
      <c r="A1057" s="8" t="str">
        <f>HYPERLINK("https://www.tenforums.com/tutorials/42808-file-explorer-quick-access-toolbar-add-remove-items-windows-10-a.html","File Explorer Quick Access Toolbar - Add or Remove Items in Windows 10")</f>
        <v>File Explorer Quick Access Toolbar - Add or Remove Items in Windows 10</v>
      </c>
      <c r="B1057" s="9" t="s">
        <v>1009</v>
      </c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</row>
    <row r="1058" ht="27.0" customHeight="1">
      <c r="A1058" s="8" t="str">
        <f>HYPERLINK("https://www.tenforums.com/tutorials/42864-file-explorer-quick-access-toolbar-backup-restore-windows-10-a.html","File Explorer Quick Access Toolbar - Backup and Restore in Windows 10")</f>
        <v>File Explorer Quick Access Toolbar - Backup and Restore in Windows 10</v>
      </c>
      <c r="B1058" s="9" t="s">
        <v>1010</v>
      </c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</row>
    <row r="1059" ht="27.0" customHeight="1">
      <c r="A1059" s="8" t="str">
        <f>HYPERLINK("https://www.tenforums.com/tutorials/42858-file-explorer-quick-access-toolbar-reset-default-windows-10-a.html","File Explorer Quick Access Toolbar - Reset to Default in Windows 10")</f>
        <v>File Explorer Quick Access Toolbar - Reset to Default in Windows 10</v>
      </c>
      <c r="B1059" s="9" t="s">
        <v>1011</v>
      </c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</row>
    <row r="1060" ht="27.0" customHeight="1">
      <c r="A1060" s="8" t="str">
        <f>HYPERLINK("https://www.tenforums.com/tutorials/42839-file-explorer-quick-access-toolbar-show-above-below-ribbon.html","File Explorer Quick Access Toolbar - Show Above or Below Ribbon")</f>
        <v>File Explorer Quick Access Toolbar - Show Above or Below Ribbon</v>
      </c>
      <c r="B1060" s="9" t="s">
        <v>1012</v>
      </c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</row>
    <row r="1061" ht="27.0" customHeight="1">
      <c r="A1061" s="8" t="str">
        <f>HYPERLINK("https://www.tenforums.com/tutorials/42982-file-explorer-ribbon-hide-show-windows-10-a.html","File Explorer Ribbon - Hide or Show in Windows 10")</f>
        <v>File Explorer Ribbon - Hide or Show in Windows 10</v>
      </c>
      <c r="B1061" s="9" t="s">
        <v>1013</v>
      </c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</row>
    <row r="1062" ht="27.0" customHeight="1">
      <c r="A1062" s="8" t="str">
        <f>HYPERLINK("https://www.tenforums.com/tutorials/6719-search-history-file-explorer-clear-windows-10-a.html","File Explorer Search History - Clear in Windows 10")</f>
        <v>File Explorer Search History - Clear in Windows 10</v>
      </c>
      <c r="B1062" s="9" t="s">
        <v>1014</v>
      </c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</row>
    <row r="1063" ht="27.0" customHeight="1">
      <c r="A1063" s="12" t="str">
        <f>HYPERLINK("https://www.tenforums.com/tutorials/88749-enable-disable-search-history-windows-10-file-explorer.html","File Explorer Search History - Enable or Disable in Windows 10")</f>
        <v>File Explorer Search History - Enable or Disable in Windows 10</v>
      </c>
      <c r="B1063" s="9" t="s">
        <v>1015</v>
      </c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</row>
    <row r="1064" ht="27.0" customHeight="1">
      <c r="A1064" s="8" t="str">
        <f>HYPERLINK("https://www.tenforums.com/tutorials/94452-search-file-explorer-windows-10-a.html","File Explorer - Search in Windows 10")</f>
        <v>File Explorer - Search in Windows 10</v>
      </c>
      <c r="B1064" s="9" t="s">
        <v>1016</v>
      </c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</row>
    <row r="1065" ht="27.0" customHeight="1">
      <c r="A1065" s="8" t="str">
        <f>HYPERLINK("https://www.tenforums.com/tutorials/89247-hide-show-status-bar-file-explorer-windows-10-a.html","File Explorer Status Bar - Hide or Show in Windows 10")</f>
        <v>File Explorer Status Bar - Hide or Show in Windows 10</v>
      </c>
      <c r="B1065" s="9" t="s">
        <v>1017</v>
      </c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</row>
    <row r="1066" ht="27.0" customHeight="1">
      <c r="A1066" s="8" t="str">
        <f>HYPERLINK("https://www.tenforums.com/tutorials/59897-file-explorer-sync-provider-notifications-hide-show-windows-10-a.html","File Explorer Sync Provider Notifications - Hide or Show in Windows 10 ")</f>
        <v>File Explorer Sync Provider Notifications - Hide or Show in Windows 10 </v>
      </c>
      <c r="B1066" s="9" t="s">
        <v>1018</v>
      </c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</row>
    <row r="1067" ht="27.0" customHeight="1">
      <c r="A1067" s="8" t="str">
        <f>HYPERLINK("https://www.tenforums.com/tutorials/3430-display-full-path-title-bar-file-explorer-windows-10-a.html","File Explorer Title Bar - Display Full Path in Windows 10")</f>
        <v>File Explorer Title Bar - Display Full Path in Windows 10</v>
      </c>
      <c r="B1067" s="9" t="s">
        <v>1019</v>
      </c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</row>
    <row r="1068" ht="27.0" customHeight="1">
      <c r="A1068" s="8" t="str">
        <f>HYPERLINK("https://www.tenforums.com/tutorials/65790-file-explorer-title-bar-hide-show-process-id-windows-10-a.html","File Explorer Title Bar - Hide or Show Process ID in Windows 10 ")</f>
        <v>File Explorer Title Bar - Hide or Show Process ID in Windows 10 </v>
      </c>
      <c r="B1068" s="9" t="s">
        <v>1020</v>
      </c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</row>
    <row r="1069" ht="27.0" customHeight="1">
      <c r="A1069" s="8" t="str">
        <f>HYPERLINK("https://www.tenforums.com/tutorials/65522-file-explorer-uwp-app-shortcut-create-windows-10-a.html","File Explorer UWP app Shortcut - Create in Windows 10 ")</f>
        <v>File Explorer UWP app Shortcut - Create in Windows 10 </v>
      </c>
      <c r="B1069" s="9" t="s">
        <v>1021</v>
      </c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</row>
    <row r="1070" ht="27.0" customHeight="1">
      <c r="A1070" s="8" t="str">
        <f>HYPERLINK("https://www.tenforums.com/tutorials/78681-add-file-hash-context-menu-windows-8-10-a.html","File Hash Context Menu - Add in Windows 8 and Windows 10")</f>
        <v>File Hash Context Menu - Add in Windows 8 and Windows 10</v>
      </c>
      <c r="B1070" s="10" t="s">
        <v>1022</v>
      </c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</row>
    <row r="1071" ht="27.0" customHeight="1">
      <c r="A1071" s="8" t="str">
        <f>HYPERLINK("https://www.tenforums.com/tutorials/55259-file-history-add-remove-folders-backed-up-windows-10-a.html","File History - Add or Remove Folders to be Backed Up in Windows 10 ")</f>
        <v>File History - Add or Remove Folders to be Backed Up in Windows 10 </v>
      </c>
      <c r="B1071" s="9" t="s">
        <v>1023</v>
      </c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</row>
    <row r="1072" ht="27.0" customHeight="1">
      <c r="A1072" s="8" t="str">
        <f>HYPERLINK("https://www.tenforums.com/tutorials/55671-file-history-back-up-files-folders-windows-10-a.html","File History - Back Up Files and Folders in Windows 10 ")</f>
        <v>File History - Back Up Files and Folders in Windows 10 </v>
      </c>
      <c r="B1072" s="9" t="s">
        <v>1024</v>
      </c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</row>
    <row r="1073" ht="27.0" customHeight="1">
      <c r="A1073" s="8" t="str">
        <f>HYPERLINK("https://www.tenforums.com/tutorials/55359-file-history-change-how-long-keep-windows-10-a.html","File History - Change how Long to Keep in Windows 10 ")</f>
        <v>File History - Change how Long to Keep in Windows 10 </v>
      </c>
      <c r="B1073" s="9" t="s">
        <v>1025</v>
      </c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</row>
    <row r="1074" ht="27.0" customHeight="1">
      <c r="A1074" s="8" t="str">
        <f>HYPERLINK("https://www.tenforums.com/tutorials/55349-file-history-change-how-often-save-windows-10-a.html","File History - Change how Often to Save in Windows 10 ")</f>
        <v>File History - Change how Often to Save in Windows 10 </v>
      </c>
      <c r="B1074" s="9" t="s">
        <v>1026</v>
      </c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</row>
    <row r="1075" ht="27.0" customHeight="1">
      <c r="A1075" s="8" t="str">
        <f>HYPERLINK("https://www.tenforums.com/tutorials/55581-file-history-delete-older-versions-files-windows-10-a.html","File History - Delete Older Versions of Files in Windows 10")</f>
        <v>File History - Delete Older Versions of Files in Windows 10</v>
      </c>
      <c r="B1075" s="9" t="s">
        <v>1027</v>
      </c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</row>
    <row r="1076" ht="27.0" customHeight="1">
      <c r="A1076" s="8" t="str">
        <f>HYPERLINK("https://www.tenforums.com/tutorials/55698-file-history-drive-recommend-homegroup-windows-10-a.html","File History Drive - Recommend to Homegroup in Windows 10 ")</f>
        <v>File History Drive - Recommend to Homegroup in Windows 10 </v>
      </c>
      <c r="B1076" s="9" t="s">
        <v>1028</v>
      </c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</row>
    <row r="1077" ht="27.0" customHeight="1">
      <c r="A1077" s="8" t="str">
        <f>HYPERLINK("https://www.tenforums.com/tutorials/55153-file-history-drive-select-windows-10-a.html","File History Drive - Select in Windows 10 ")</f>
        <v>File History Drive - Select in Windows 10 </v>
      </c>
      <c r="B1077" s="9" t="s">
        <v>1029</v>
      </c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</row>
    <row r="1078" ht="27.0" customHeight="1">
      <c r="A1078" s="8" t="str">
        <f>HYPERLINK("https://www.tenforums.com/tutorials/64728-file-history-enable-disable-windows-10-a.html","File History - Enable or Disable in Windows 10 ")</f>
        <v>File History - Enable or Disable in Windows 10 </v>
      </c>
      <c r="B1078" s="9" t="s">
        <v>1030</v>
      </c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</row>
    <row r="1079" ht="27.0" customHeight="1">
      <c r="A1079" s="8" t="str">
        <f>HYPERLINK("https://www.tenforums.com/tutorials/55245-file-history-exclude-folders-windows-10-a.html","File History - Exclude Folders in Windows 10 ")</f>
        <v>File History - Exclude Folders in Windows 10 </v>
      </c>
      <c r="B1079" s="9" t="s">
        <v>1031</v>
      </c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</row>
    <row r="1080" ht="27.0" customHeight="1">
      <c r="A1080" s="8" t="str">
        <f>HYPERLINK("https://www.tenforums.com/tutorials/54999-file-history-reset-default-windows-10-a.html","File History - Reset to Default in Windows 10 ")</f>
        <v>File History - Reset to Default in Windows 10 </v>
      </c>
      <c r="B1080" s="9" t="s">
        <v>1032</v>
      </c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</row>
    <row r="1081" ht="27.0" customHeight="1">
      <c r="A1081" s="8" t="str">
        <f>HYPERLINK("https://www.tenforums.com/tutorials/55480-file-history-restore-files-folders-windows-10-a.html","File History - Restore Files or Folders in Windows 10 ")</f>
        <v>File History - Restore Files or Folders in Windows 10 </v>
      </c>
      <c r="B1081" s="9" t="s">
        <v>1033</v>
      </c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</row>
    <row r="1082" ht="27.0" customHeight="1">
      <c r="A1082" s="11" t="str">
        <f>HYPERLINK("https://www.tenforums.com/tutorials/140781-create-file-history-shortcut-windows-10-a.html","File History shortcut - Create in Windows 10")</f>
        <v>File History shortcut - Create in Windows 10</v>
      </c>
      <c r="B1082" s="10" t="s">
        <v>1034</v>
      </c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</row>
    <row r="1083" ht="27.0" customHeight="1">
      <c r="A1083" s="8" t="str">
        <f>HYPERLINK("https://www.tenforums.com/tutorials/55162-file-history-turn-off-windows-10-a.html","File History - Turn On or Off in Windows 10 ")</f>
        <v>File History - Turn On or Off in Windows 10 </v>
      </c>
      <c r="B1083" s="9" t="s">
        <v>1035</v>
      </c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</row>
    <row r="1084" ht="27.0" customHeight="1">
      <c r="A1084" s="8" t="str">
        <f>HYPERLINK("https://www.tenforums.com/tutorials/123750-add-file-name-extensions-context-menu-windows-10-a.html","File Name Extensions Context Menu - Add in Windows 10")</f>
        <v>File Name Extensions Context Menu - Add in Windows 10</v>
      </c>
      <c r="B1084" s="9" t="s">
        <v>1036</v>
      </c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</row>
    <row r="1085" ht="27.0" customHeight="1">
      <c r="A1085" s="8" t="str">
        <f>HYPERLINK("https://www.tenforums.com/tutorials/62842-file-name-extensions-hide-show-windows-10-a.html","File Name Extensions - Hide or Show in Windows 10 ")</f>
        <v>File Name Extensions - Hide or Show in Windows 10 </v>
      </c>
      <c r="B1085" s="9" t="s">
        <v>1037</v>
      </c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</row>
    <row r="1086" ht="27.0" customHeight="1">
      <c r="A1086" s="8" t="str">
        <f>HYPERLINK("https://www.tenforums.com/tutorials/87475-add-remove-efs-file-ownership-context-menu-windows-10-a.html","File ownership Context Menu - Add or Remove in Windows 10")</f>
        <v>File ownership Context Menu - Add or Remove in Windows 10</v>
      </c>
      <c r="B1086" s="9" t="s">
        <v>1038</v>
      </c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</row>
    <row r="1087" ht="27.0" customHeight="1">
      <c r="A1087" s="8" t="str">
        <f>HYPERLINK("https://www.tenforums.com/tutorials/96525-pin-file-taskbar-windows-10-a.html","File - Pin to Taskbar in Windows 10")</f>
        <v>File - Pin to Taskbar in Windows 10</v>
      </c>
      <c r="B1087" s="9" t="s">
        <v>1039</v>
      </c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</row>
    <row r="1088" ht="27.0" customHeight="1">
      <c r="A1088" s="8" t="str">
        <f>HYPERLINK("https://www.tenforums.com/tutorials/93210-add-change-remove-file-property-details-windows-10-a.html","File Property Details - Add, Change, and Remove in Windows 10")</f>
        <v>File Property Details - Add, Change, and Remove in Windows 10</v>
      </c>
      <c r="B1088" s="9" t="s">
        <v>1040</v>
      </c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</row>
    <row r="1089" ht="27.0" customHeight="1">
      <c r="A1089" s="12" t="str">
        <f>HYPERLINK("https://www.tenforums.com/tutorials/125119-rename-file-windows-10-a.html","File - Rename in Windows 10")</f>
        <v>File - Rename in Windows 10</v>
      </c>
      <c r="B1089" s="9" t="s">
        <v>1041</v>
      </c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</row>
    <row r="1090" ht="27.0" customHeight="1">
      <c r="A1090" s="8" t="str">
        <f>HYPERLINK("https://www.tenforums.com/tutorials/51024-file-sharing-encryption-level-change-windows-10-a.html","File Sharing Encryption Level - Change in Windows 10 ")</f>
        <v>File Sharing Encryption Level - Change in Windows 10 </v>
      </c>
      <c r="B1090" s="9" t="s">
        <v>1042</v>
      </c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</row>
    <row r="1091" ht="27.0" customHeight="1">
      <c r="A1091" s="8" t="str">
        <f>HYPERLINK("https://www.tenforums.com/tutorials/71325-turn-off-folder-tips-display-file-size-info-windows-10-a.html","File Size Info in Folder Tips - Turn On or Off in Windows 10")</f>
        <v>File Size Info in Folder Tips - Turn On or Off in Windows 10</v>
      </c>
      <c r="B1091" s="9" t="s">
        <v>1043</v>
      </c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</row>
    <row r="1092" ht="27.0" customHeight="1">
      <c r="A1092" s="8" t="str">
        <f>HYPERLINK("https://www.tenforums.com/tutorials/104030-allow-deny-apps-access-file-system-windows-10-a.html","File System - Allow or Deny Apps Access in Windows 10")</f>
        <v>File System - Allow or Deny Apps Access in Windows 10</v>
      </c>
      <c r="B1092" s="9" t="s">
        <v>1044</v>
      </c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</row>
    <row r="1093" ht="27.0" customHeight="1">
      <c r="A1093" s="8" t="str">
        <f>HYPERLINK("https://www.tenforums.com/tutorials/98965-determine-file-system-drive-windows-10-a.html","File System of Drive - Determine in Windows 10")</f>
        <v>File System of Drive - Determine in Windows 10</v>
      </c>
      <c r="B1093" s="9" t="s">
        <v>877</v>
      </c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</row>
    <row r="1094" ht="27.0" customHeight="1">
      <c r="A1094" s="8" t="str">
        <f>HYPERLINK("https://www.tenforums.com/tutorials/8703-default-file-type-associations-restore-windows-10-a.html","File Type Associations - Restore to Default in Windows 10")</f>
        <v>File Type Associations - Restore to Default in Windows 10</v>
      </c>
      <c r="B1094" s="9" t="s">
        <v>1045</v>
      </c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</row>
    <row r="1095" ht="27.0" customHeight="1">
      <c r="A1095" s="8" t="str">
        <f>HYPERLINK("https://www.tenforums.com/tutorials/5357-unblock-file-window-10-a.html","File - Unblock in Window 10")</f>
        <v>File - Unblock in Window 10</v>
      </c>
      <c r="B1095" s="9" t="s">
        <v>1046</v>
      </c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</row>
    <row r="1096" ht="27.0" customHeight="1">
      <c r="A1096" s="8" t="str">
        <f>HYPERLINK("https://www.tenforums.com/tutorials/60654-file-transfer-dialog-show-fewer-more-details-windows-10-a.html","File Transfer Dialog - Show Fewer or More Details in Windows 10 ")</f>
        <v>File Transfer Dialog - Show Fewer or More Details in Windows 10 </v>
      </c>
      <c r="B1096" s="9" t="s">
        <v>1047</v>
      </c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</row>
    <row r="1097" ht="27.0" customHeight="1">
      <c r="A1097" s="8" t="str">
        <f>HYPERLINK("https://www.tenforums.com/tutorials/26340-compress-uncompress-files-folders-windows-10-a.html","Files and Folders - Compress or Uncompress in Windows 10")</f>
        <v>Files and Folders - Compress or Uncompress in Windows 10</v>
      </c>
      <c r="B1097" s="9" t="s">
        <v>562</v>
      </c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</row>
    <row r="1098" ht="27.0" customHeight="1">
      <c r="A1098" s="8" t="str">
        <f>HYPERLINK("https://www.tenforums.com/tutorials/77130-encrypt-files-folders-efs-windows-10-a.html","Files and Folders - Encrypt with EFS in Windows 10")</f>
        <v>Files and Folders - Encrypt with EFS in Windows 10</v>
      </c>
      <c r="B1098" s="10" t="s">
        <v>927</v>
      </c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</row>
    <row r="1099" ht="27.0" customHeight="1">
      <c r="A1099" s="8" t="str">
        <f>HYPERLINK("https://www.tenforums.com/tutorials/85586-set-unset-hidden-attribute-files-folders-windows-10-a.html","Files and Folders - Hide and Unhide in Windows 10")</f>
        <v>Files and Folders - Hide and Unhide in Windows 10</v>
      </c>
      <c r="B1099" s="9" t="s">
        <v>1048</v>
      </c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</row>
    <row r="1100" ht="27.0" customHeight="1">
      <c r="A1100" s="8" t="str">
        <f>HYPERLINK("https://www.tenforums.com/tutorials/85640-set-unset-read-only-attribute-files-folders-windows-10-a.html","Files and Folders - Set or Unset as Read-only in Windows 10")</f>
        <v>Files and Folders - Set or Unset as Read-only in Windows 10</v>
      </c>
      <c r="B1100" s="9" t="s">
        <v>1049</v>
      </c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</row>
    <row r="1101" ht="27.0" customHeight="1">
      <c r="A1101" s="8" t="str">
        <f>HYPERLINK("https://www.tenforums.com/tutorials/115446-backup-restore-filter-keys-settings-windows.html","Filter Keys Settings - Backup and Restore in Windows")</f>
        <v>Filter Keys Settings - Backup and Restore in Windows</v>
      </c>
      <c r="B1101" s="9" t="s">
        <v>1050</v>
      </c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</row>
    <row r="1102" ht="27.0" customHeight="1">
      <c r="A1102" s="8" t="str">
        <f>HYPERLINK("https://www.tenforums.com/tutorials/115437-turn-off-filter-keys-windows-10-a.html","Filter Keys - Turn On or Off in Windows 10")</f>
        <v>Filter Keys - Turn On or Off in Windows 10</v>
      </c>
      <c r="B1102" s="9" t="s">
        <v>1051</v>
      </c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</row>
    <row r="1103" ht="27.0" customHeight="1">
      <c r="A1103" s="11" t="s">
        <v>1052</v>
      </c>
      <c r="B1103" s="10" t="s">
        <v>544</v>
      </c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</row>
    <row r="1104" ht="27.0" customHeight="1">
      <c r="A1104" s="8" t="str">
        <f>HYPERLINK("https://www.tenforums.com/tutorials/28960-find-my-device-windows-10-pcs.html","Find My Device for Windows 10 PCs")</f>
        <v>Find My Device for Windows 10 PCs</v>
      </c>
      <c r="B1104" s="9" t="s">
        <v>1053</v>
      </c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</row>
    <row r="1105" ht="27.0" customHeight="1">
      <c r="A1105" s="8" t="str">
        <f>HYPERLINK("https://www.tenforums.com/tutorials/28946-find-my-device-turn-off-windows-10-a.html","Find My Device - Turn On or Off in Windows 10")</f>
        <v>Find My Device - Turn On or Off in Windows 10</v>
      </c>
      <c r="B1105" s="9" t="s">
        <v>1054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</row>
    <row r="1106" ht="27.0" customHeight="1">
      <c r="A1106" s="8" t="str">
        <f>HYPERLINK("https://www.tenforums.com/tutorials/29060-find-my-phone-windows-10-mobile-phone.html","Find My Phone for Windows 10 Mobile Phone")</f>
        <v>Find My Phone for Windows 10 Mobile Phone</v>
      </c>
      <c r="B1106" s="9" t="s">
        <v>1055</v>
      </c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</row>
    <row r="1107" ht="27.0" customHeight="1">
      <c r="A1107" s="8" t="str">
        <f>HYPERLINK("https://www.tenforums.com/tutorials/29053-find-my-phone-turn-off-windows-10-mobile-phone.html","Find My Phone - Turn On or Off in Windows 10 Mobile Phone")</f>
        <v>Find My Phone - Turn On or Off in Windows 10 Mobile Phone</v>
      </c>
      <c r="B1107" s="9" t="s">
        <v>1056</v>
      </c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</row>
    <row r="1108" ht="27.0" customHeight="1">
      <c r="A1108" s="8" t="str">
        <f>HYPERLINK("https://www.tenforums.com/tutorials/34174-find-your-child-microsoft-family-map.html","Find Your Child in Microsoft Family on a Map")</f>
        <v>Find Your Child in Microsoft Family on a Map</v>
      </c>
      <c r="B1108" s="9" t="s">
        <v>1057</v>
      </c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</row>
    <row r="1109" ht="27.0" customHeight="1">
      <c r="A1109" s="8" t="str">
        <f>HYPERLINK("https://www.tenforums.com/tutorials/9097-fingerprint-add-remove-windows-10-a.html","Fingerprint - Add or Remove in Windows 10")</f>
        <v>Fingerprint - Add or Remove in Windows 10</v>
      </c>
      <c r="B1109" s="9" t="s">
        <v>14</v>
      </c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</row>
    <row r="1110" ht="27.0" customHeight="1">
      <c r="A1110" s="8" t="str">
        <f>HYPERLINK("https://www.tenforums.com/tutorials/98501-enable-disable-always-open-bookmarks-new-tab-firefox.html","Firefox - Always Open Bookmarks in New Tab - Enable or Disable")</f>
        <v>Firefox - Always Open Bookmarks in New Tab - Enable or Disable</v>
      </c>
      <c r="B1110" s="9" t="s">
        <v>1058</v>
      </c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</row>
    <row r="1111" ht="27.0" customHeight="1">
      <c r="A1111" s="8" t="str">
        <f>HYPERLINK("https://www.tenforums.com/tutorials/115692-enable-disable-automatically-reopen-firefox-after-windows-restart.html","Firefox Automatically Reopen after Windows Restart - Enable or Disable")</f>
        <v>Firefox Automatically Reopen after Windows Restart - Enable or Disable</v>
      </c>
      <c r="B1111" s="9" t="s">
        <v>1059</v>
      </c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</row>
    <row r="1112" ht="27.0" customHeight="1">
      <c r="A1112" s="8" t="str">
        <f>HYPERLINK("https://www.tenforums.com/tutorials/113005-enable-disable-close-tab-double-click-firefox.html","Firefox Close Tab by Double Click - Enable or Disable in Windows")</f>
        <v>Firefox Close Tab by Double Click - Enable or Disable in Windows</v>
      </c>
      <c r="B1112" s="9" t="s">
        <v>1060</v>
      </c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</row>
    <row r="1113" ht="27.0" customHeight="1">
      <c r="A1113" s="8" t="str">
        <f>HYPERLINK("https://www.tenforums.com/tutorials/71526-firefox-completely-reset-default-windows.html","Firefox - Completely Reset to Default in Windows ")</f>
        <v>Firefox - Completely Reset to Default in Windows </v>
      </c>
      <c r="B1113" s="9" t="s">
        <v>1061</v>
      </c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</row>
    <row r="1114" ht="27.0" customHeight="1">
      <c r="A1114" s="11" t="str">
        <f>HYPERLINK("https://www.tenforums.com/tutorials/139820-turn-off-content-blocking-individual-sites-firefox.html","Firefox Content Blocking - Turn On or Off for Individual Sites")</f>
        <v>Firefox Content Blocking - Turn On or Off for Individual Sites</v>
      </c>
      <c r="B1114" s="10" t="s">
        <v>1062</v>
      </c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</row>
    <row r="1115" ht="27.0" customHeight="1">
      <c r="A1115" s="8" t="str">
        <f>HYPERLINK("https://www.tenforums.com/tutorials/120321-enable-disable-ctrl-tab-thumbnail-previews-tabs-firefox.html","Firefox Ctrl+Tab Thumbnail Previews of Tabs - Enable or Disable in Windows")</f>
        <v>Firefox Ctrl+Tab Thumbnail Previews of Tabs - Enable or Disable in Windows</v>
      </c>
      <c r="B1115" s="9" t="s">
        <v>1063</v>
      </c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</row>
    <row r="1116" ht="27.0" customHeight="1">
      <c r="A1116" s="11" t="str">
        <f>HYPERLINK("https://www.tenforums.com/tutorials/145387-how-enable-disable-dns-over-https-doh-firefox.html","Firefox DNS over HTTPS (DoH) - Enable or Disable")</f>
        <v>Firefox DNS over HTTPS (DoH) - Enable or Disable</v>
      </c>
      <c r="B1116" s="10" t="s">
        <v>832</v>
      </c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</row>
    <row r="1117" ht="27.0" customHeight="1">
      <c r="A1117" s="8" t="str">
        <f>HYPERLINK("https://www.tenforums.com/tutorials/129284-enable-disable-extensions-mozilla-firefox.html","Firefox Extensions - Enable or Disable")</f>
        <v>Firefox Extensions - Enable or Disable</v>
      </c>
      <c r="B1117" s="9" t="s">
        <v>1064</v>
      </c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</row>
    <row r="1118" ht="27.0" customHeight="1">
      <c r="A1118" s="8" t="str">
        <f>HYPERLINK("https://www.tenforums.com/tutorials/129281-install-extensions-mozilla-firefox.html","Firefox Extensions - Install")</f>
        <v>Firefox Extensions - Install</v>
      </c>
      <c r="B1118" s="9" t="s">
        <v>1065</v>
      </c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</row>
    <row r="1119" ht="27.0" customHeight="1">
      <c r="A1119" s="8" t="str">
        <f>HYPERLINK("https://www.tenforums.com/tutorials/129292-uninstall-extensions-mozilla-firefox.html","Firefox Extensions - Uninstall")</f>
        <v>Firefox Extensions - Uninstall</v>
      </c>
      <c r="B1119" s="9" t="s">
        <v>1066</v>
      </c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</row>
    <row r="1120" ht="27.0" customHeight="1">
      <c r="A1120" s="8" t="str">
        <f>HYPERLINK("https://www.tenforums.com/tutorials/98511-change-firefox-home-content-preferences.html","Firefox Home Content Preferences - Change in Windows")</f>
        <v>Firefox Home Content Preferences - Change in Windows</v>
      </c>
      <c r="B1120" s="9" t="s">
        <v>1067</v>
      </c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</row>
    <row r="1121" ht="27.0" customHeight="1">
      <c r="A1121" s="8" t="str">
        <f>HYPERLINK("https://www.tenforums.com/tutorials/113007-change-homepage-firefox.html","Firefox Homepage - Change in Windows")</f>
        <v>Firefox Homepage - Change in Windows</v>
      </c>
      <c r="B1121" s="9" t="s">
        <v>1068</v>
      </c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</row>
    <row r="1122" ht="27.0" customHeight="1">
      <c r="A1122" s="8" t="str">
        <f>HYPERLINK("https://www.tenforums.com/tutorials/104760-enable-disable-idn-punycode-firefox-address-bar-windows.html","Firefox IDN Punycode - Enable or Disable in Windows")</f>
        <v>Firefox IDN Punycode - Enable or Disable in Windows</v>
      </c>
      <c r="B1122" s="9" t="s">
        <v>1069</v>
      </c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</row>
    <row r="1123" ht="27.0" customHeight="1">
      <c r="A1123" s="8" t="str">
        <f>HYPERLINK("https://www.tenforums.com/tutorials/5614-firefox-import-export-bookmarks-via-html.html","Firefox - Import and Export Bookmarks via HTML")</f>
        <v>Firefox - Import and Export Bookmarks via HTML</v>
      </c>
      <c r="B1123" s="9" t="s">
        <v>1070</v>
      </c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</row>
    <row r="1124" ht="27.0" customHeight="1">
      <c r="A1124" s="8" t="str">
        <f>HYPERLINK("https://www.tenforums.com/tutorials/98336-import-bookmarks-chrome-firefox-windows.html","Firefox - Import Bookmarks from Chrome in Windows")</f>
        <v>Firefox - Import Bookmarks from Chrome in Windows</v>
      </c>
      <c r="B1124" s="9" t="s">
        <v>429</v>
      </c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</row>
    <row r="1125" ht="27.0" customHeight="1">
      <c r="A1125" s="8" t="str">
        <f>HYPERLINK("https://www.tenforums.com/tutorials/92967-import-bookmarks-firefox-chrome-windows.html","Firefox - Import Bookmarks to Chrome in Windows")</f>
        <v>Firefox - Import Bookmarks to Chrome in Windows</v>
      </c>
      <c r="B1125" s="9" t="s">
        <v>451</v>
      </c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</row>
    <row r="1126" ht="27.0" customHeight="1">
      <c r="A1126" s="8" t="str">
        <f>HYPERLINK("https://www.tenforums.com/tutorials/19061-internet-explorer-import-bookmarks-firefox-windows-10-a.html","Firefox - Import Bookmarks to Internet Explorer in Windows 10")</f>
        <v>Firefox - Import Bookmarks to Internet Explorer in Windows 10</v>
      </c>
      <c r="B1126" s="9" t="s">
        <v>1071</v>
      </c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</row>
    <row r="1127" ht="27.0" customHeight="1">
      <c r="A1127" s="8" t="str">
        <f>HYPERLINK("https://www.tenforums.com/tutorials/19074-microsoft-edge-import-bookmarks-firefox-windows-10-a.html","Firefox - Import Bookmarks to Microsoft Edge in Windows 10")</f>
        <v>Firefox - Import Bookmarks to Microsoft Edge in Windows 10</v>
      </c>
      <c r="B1127" s="9" t="s">
        <v>1072</v>
      </c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</row>
    <row r="1128" ht="27.0" customHeight="1">
      <c r="A1128" s="8" t="str">
        <f>HYPERLINK("https://www.tenforums.com/tutorials/19404-firefox-import-favorites-internet-explorer-windows-10-a.html","Firefox - Import Favorites from Internet Explorer in Windows 10")</f>
        <v>Firefox - Import Favorites from Internet Explorer in Windows 10</v>
      </c>
      <c r="B1128" s="9" t="s">
        <v>1073</v>
      </c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</row>
    <row r="1129" ht="27.0" customHeight="1">
      <c r="A1129" s="8" t="str">
        <f>HYPERLINK("https://www.tenforums.com/tutorials/39640-firefox-import-favorites-microsoft-edge-windows-10-a.html","Firefox - Import Favorites from Microsoft Edge in Windows 10")</f>
        <v>Firefox - Import Favorites from Microsoft Edge in Windows 10</v>
      </c>
      <c r="B1129" s="9" t="s">
        <v>1074</v>
      </c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</row>
    <row r="1130" ht="27.0" customHeight="1">
      <c r="A1130" s="8" t="str">
        <f>HYPERLINK("https://www.tenforums.com/tutorials/113198-change-new-tab-page-firefox.html","Firefox New Tab page - Change in Windows")</f>
        <v>Firefox New Tab page - Change in Windows</v>
      </c>
      <c r="B1130" s="9" t="s">
        <v>1075</v>
      </c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</row>
    <row r="1131" ht="27.0" customHeight="1">
      <c r="A1131" s="8" t="str">
        <f>HYPERLINK("https://www.tenforums.com/tutorials/125409-enable-disable-ad-snippets-new-tab-page-firefox.html","Firefox New Tab Page - Enable or Disable Ad Snippets")</f>
        <v>Firefox New Tab Page - Enable or Disable Ad Snippets</v>
      </c>
      <c r="B1131" s="9" t="s">
        <v>1076</v>
      </c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</row>
    <row r="1132" ht="27.0" customHeight="1">
      <c r="A1132" s="8" t="str">
        <f>HYPERLINK("https://www.tenforums.com/tutorials/98511-change-new-tab-preferences-firefox.html","Firefox New Tab Preferences - Change")</f>
        <v>Firefox New Tab Preferences - Change</v>
      </c>
      <c r="B1132" s="9" t="s">
        <v>1077</v>
      </c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</row>
    <row r="1133" ht="27.0" customHeight="1">
      <c r="A1133" s="8" t="str">
        <f>HYPERLINK("https://www.tenforums.com/tutorials/111694-change-number-rows-top-sites-new-tabs-page-firefox.html","Firefox New Tabs Page - Change Number of Rows of Top Sites to Show")</f>
        <v>Firefox New Tabs Page - Change Number of Rows of Top Sites to Show</v>
      </c>
      <c r="B1133" s="9" t="s">
        <v>1078</v>
      </c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</row>
    <row r="1134" ht="27.0" customHeight="1">
      <c r="A1134" s="8" t="str">
        <f>HYPERLINK("https://www.tenforums.com/tutorials/99261-change-performance-settings-firefox.html","Firefox Performance Settings - Change")</f>
        <v>Firefox Performance Settings - Change</v>
      </c>
      <c r="B1134" s="9" t="s">
        <v>1079</v>
      </c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</row>
    <row r="1135" ht="27.0" customHeight="1">
      <c r="A1135" s="8" t="str">
        <f>HYPERLINK("https://www.tenforums.com/tutorials/120679-enable-disable-quick-find-firefox.html","Firefox Quick Find - Enable or Disable")</f>
        <v>Firefox Quick Find - Enable or Disable</v>
      </c>
      <c r="B1135" s="9" t="s">
        <v>1080</v>
      </c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</row>
    <row r="1136" ht="27.0" customHeight="1">
      <c r="A1136" s="8" t="str">
        <f>HYPERLINK("https://www.tenforums.com/tutorials/98090-add-remove-recent-highlights-library-menu-firefox.html","Firefox Recent Hightlights in Library Menu - Add or Remove")</f>
        <v>Firefox Recent Hightlights in Library Menu - Add or Remove</v>
      </c>
      <c r="B1136" s="9" t="s">
        <v>1081</v>
      </c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</row>
    <row r="1137" ht="27.0" customHeight="1">
      <c r="A1137" s="11" t="str">
        <f>HYPERLINK("https://www.tenforums.com/tutorials/136238-enable-disable-recommended-extensions-firefox.html","Firefox Recommended Extensions - Enable or Disable ")</f>
        <v>Firefox Recommended Extensions - Enable or Disable </v>
      </c>
      <c r="B1137" s="10" t="s">
        <v>1082</v>
      </c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</row>
    <row r="1138" ht="27.0" customHeight="1">
      <c r="A1138" s="8" t="str">
        <f>HYPERLINK("https://www.tenforums.com/tutorials/71536-refresh-firefox-windows.html","Firefox - Refresh in Windows ")</f>
        <v>Firefox - Refresh in Windows </v>
      </c>
      <c r="B1138" s="9" t="s">
        <v>1083</v>
      </c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</row>
    <row r="1139" ht="27.0" customHeight="1">
      <c r="A1139" s="8" t="str">
        <f>HYPERLINK("https://www.tenforums.com/tutorials/71526-reset-firefox-default-windows.html","Firefox - Reset to Default in Windows")</f>
        <v>Firefox - Reset to Default in Windows</v>
      </c>
      <c r="B1139" s="9" t="s">
        <v>1061</v>
      </c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</row>
    <row r="1140" ht="27.0" customHeight="1">
      <c r="A1140" s="8" t="str">
        <f>HYPERLINK("https://www.tenforums.com/tutorials/97982-add-remove-search-bar-firefox.html","Firefox Search Bar - Add or Remove")</f>
        <v>Firefox Search Bar - Add or Remove</v>
      </c>
      <c r="B1140" s="9" t="s">
        <v>1084</v>
      </c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</row>
    <row r="1141" ht="27.0" customHeight="1">
      <c r="A1141" s="8" t="str">
        <f>HYPERLINK("https://www.tenforums.com/tutorials/98167-change-default-search-engine-firefox.html","Firefox Search Engine - Change")</f>
        <v>Firefox Search Engine - Change</v>
      </c>
      <c r="B1141" s="9" t="s">
        <v>1085</v>
      </c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</row>
    <row r="1142" ht="27.0" customHeight="1">
      <c r="A1142" s="8" t="str">
        <f>HYPERLINK("https://www.tenforums.com/tutorials/120325-add-remove-search-engine-icons-new-tab-top-sites-firefox.html","Firefox Search Engine Icons on New Tab Top Sites - Add and Remove")</f>
        <v>Firefox Search Engine Icons on New Tab Top Sites - Add and Remove</v>
      </c>
      <c r="B1142" s="9" t="s">
        <v>1086</v>
      </c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</row>
    <row r="1143" ht="27.0" customHeight="1">
      <c r="A1143" s="8" t="str">
        <f>HYPERLINK("https://www.tenforums.com/tutorials/5513-firefox-set-custom-url-new-tabs.html","Firefox - Set Custom URL for New Tabs")</f>
        <v>Firefox - Set Custom URL for New Tabs</v>
      </c>
      <c r="B1143" s="9" t="s">
        <v>1087</v>
      </c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</row>
    <row r="1144" ht="27.0" customHeight="1">
      <c r="A1144" s="8" t="str">
        <f>HYPERLINK("https://www.tenforums.com/tutorials/98526-opt-opt-out-shield-studies-firefox.html","Firefox SHIELD Studies - Opt-in or Opt-out")</f>
        <v>Firefox SHIELD Studies - Opt-in or Opt-out</v>
      </c>
      <c r="B1144" s="9" t="s">
        <v>1088</v>
      </c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</row>
    <row r="1145" ht="27.0" customHeight="1">
      <c r="A1145" s="8" t="str">
        <f>HYPERLINK("https://www.tenforums.com/tutorials/112961-enable-disable-tab-warming-firefox.html","Firefox Tab Warming - Enable or Disable in Windows")</f>
        <v>Firefox Tab Warming - Enable or Disable in Windows</v>
      </c>
      <c r="B1145" s="9" t="s">
        <v>1089</v>
      </c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</row>
    <row r="1146" ht="27.0" customHeight="1">
      <c r="A1146" s="8" t="str">
        <f>HYPERLINK("https://www.tenforums.com/tutorials/98157-add-remove-title-bar-firefox.html","Firefox Title Bar - Add or Remove")</f>
        <v>Firefox Title Bar - Add or Remove</v>
      </c>
      <c r="B1146" s="9" t="s">
        <v>1090</v>
      </c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</row>
    <row r="1147" ht="27.0" customHeight="1">
      <c r="A1147" s="8" t="str">
        <f>HYPERLINK("https://www.tenforums.com/tutorials/99092-change-theme-firefox.html","Firefox Theme - Change")</f>
        <v>Firefox Theme - Change</v>
      </c>
      <c r="B1147" s="9" t="s">
        <v>1091</v>
      </c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</row>
    <row r="1148" ht="27.0" customHeight="1">
      <c r="A1148" s="8" t="str">
        <f>HYPERLINK("https://www.tenforums.com/tutorials/99106-add-remove-toolbar-items-firefox.html","Firefox Toolbar Items - Add or Remove")</f>
        <v>Firefox Toolbar Items - Add or Remove</v>
      </c>
      <c r="B1148" s="9" t="s">
        <v>1092</v>
      </c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</row>
    <row r="1149" ht="27.0" customHeight="1">
      <c r="A1149" s="8" t="str">
        <f>HYPERLINK("https://www.tenforums.com/tutorials/98014-turn-off-ui-animations-firefox.html","Firefox UI Animations - Turn On or Off")</f>
        <v>Firefox UI Animations - Turn On or Off</v>
      </c>
      <c r="B1149" s="9" t="s">
        <v>1093</v>
      </c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</row>
    <row r="1150" ht="27.0" customHeight="1">
      <c r="A1150" s="11" t="s">
        <v>1094</v>
      </c>
      <c r="B1150" s="10" t="s">
        <v>1095</v>
      </c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</row>
    <row r="1151" ht="27.0" customHeight="1">
      <c r="A1151" s="8" t="str">
        <f>HYPERLINK("https://www.tenforums.com/tutorials/39665-windows-10-mobile-phone-firmware-revision-number-find.html","Firmware Revision Number of Windows 10 Mobile Phone - Find")</f>
        <v>Firmware Revision Number of Windows 10 Mobile Phone - Find</v>
      </c>
      <c r="B1151" s="9" t="s">
        <v>1096</v>
      </c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</row>
    <row r="1152" ht="27.0" customHeight="1">
      <c r="A1152" s="8" t="str">
        <f>HYPERLINK("https://www.tenforums.com/tutorials/103482-change-first-day-week-windows-10-a.html","First Day of Week - Change in Windows 10")</f>
        <v>First Day of Week - Change in Windows 10</v>
      </c>
      <c r="B1152" s="9" t="s">
        <v>1097</v>
      </c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</row>
    <row r="1153" ht="27.0" customHeight="1">
      <c r="A1153" s="8" t="str">
        <f>HYPERLINK("https://www.tenforums.com/tutorials/2411-turn-off-user-first-sign-animation-window-10-a.html","First Sign-in Animation - Turn On or Off in Window 10")</f>
        <v>First Sign-in Animation - Turn On or Off in Window 10</v>
      </c>
      <c r="B1153" s="9" t="s">
        <v>15</v>
      </c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</row>
    <row r="1154" ht="27.0" customHeight="1">
      <c r="A1154" s="8" t="str">
        <f>HYPERLINK("https://www.tenforums.com/tutorials/42396-hyper-v-floppy-disk-drive-remove-windows-virtual-machine.html","Floppy Disk Drive in Hyper-V - Remove in Windows Virtual Machine")</f>
        <v>Floppy Disk Drive in Hyper-V - Remove in Windows Virtual Machine</v>
      </c>
      <c r="B1154" s="9" t="s">
        <v>1098</v>
      </c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</row>
    <row r="1155" ht="27.0" customHeight="1">
      <c r="A1155" s="8" t="str">
        <f>HYPERLINK("https://www.tenforums.com/tutorials/5556-turn-off-transparency-effects-windows-10-a.html","Fluent Design Effect - Turn On or Off in Windows 10")</f>
        <v>Fluent Design Effect - Turn On or Off in Windows 10</v>
      </c>
      <c r="B1155" s="10" t="s">
        <v>69</v>
      </c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</row>
    <row r="1156" ht="27.0" customHeight="1">
      <c r="A1156" s="8" t="str">
        <f>HYPERLINK("https://www.tenforums.com/tutorials/102201-change-focus-assist-automatic-rules-windows-10-a.html","Focus Assist Automatic Rules - Change in Windows 10")</f>
        <v>Focus Assist Automatic Rules - Change in Windows 10</v>
      </c>
      <c r="B1156" s="9" t="s">
        <v>1099</v>
      </c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</row>
    <row r="1157" ht="27.0" customHeight="1">
      <c r="A1157" s="8" t="str">
        <f>HYPERLINK("https://www.tenforums.com/tutorials/102205-customize-focus-assist-priority-list-windows-10-a.html","Focus Assist Priority List - Customize in Windows 10")</f>
        <v>Focus Assist Priority List - Customize in Windows 10</v>
      </c>
      <c r="B1157" s="9" t="s">
        <v>1100</v>
      </c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</row>
    <row r="1158" ht="27.0" customHeight="1">
      <c r="A1158" s="8" t="str">
        <f>HYPERLINK("https://www.tenforums.com/tutorials/18273-turn-off-focus-assist-windows-10-a.html","Focus Assist - Turn On or Off in Windows 10")</f>
        <v>Focus Assist - Turn On or Off in Windows 10</v>
      </c>
      <c r="B1158" s="9" t="s">
        <v>1101</v>
      </c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</row>
    <row r="1159" ht="27.0" customHeight="1">
      <c r="A1159" s="8" t="str">
        <f>HYPERLINK("https://www.tenforums.com/tutorials/4636-pin-taskbar-folder-drive-windows-10-a.html","Folder and Drive - 'Pin to taskbar' in Windows 10")</f>
        <v>Folder and Drive - 'Pin to taskbar' in Windows 10</v>
      </c>
      <c r="B1159" s="9" t="s">
        <v>864</v>
      </c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</row>
    <row r="1160" ht="27.0" customHeight="1">
      <c r="A1160" s="8" t="str">
        <f>HYPERLINK("https://www.tenforums.com/tutorials/111293-enable-disable-case-sensitive-attribute-folders-windows-10-a.html","Folder Case Sensitive Attribute - Enable or Disable in Windows 10")</f>
        <v>Folder Case Sensitive Attribute - Enable or Disable in Windows 10</v>
      </c>
      <c r="B1160" s="9" t="s">
        <v>390</v>
      </c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</row>
    <row r="1161" ht="27.0" customHeight="1">
      <c r="A1161" s="8" t="str">
        <f>HYPERLINK("https://www.tenforums.com/tutorials/124792-create-new-folder-windows-10-a.html","Folder - Create New Folder in Windows 10")</f>
        <v>Folder - Create New Folder in Windows 10</v>
      </c>
      <c r="B1161" s="9" t="s">
        <v>1102</v>
      </c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</row>
    <row r="1162" ht="27.0" customHeight="1">
      <c r="A1162" s="8" t="str">
        <f>HYPERLINK("https://www.tenforums.com/tutorials/124750-delete-folder-windows-10-a.html","Folder - Delete in Windows 10")</f>
        <v>Folder - Delete in Windows 10</v>
      </c>
      <c r="B1162" s="9" t="s">
        <v>716</v>
      </c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</row>
    <row r="1163" ht="27.0" customHeight="1">
      <c r="A1163" s="8" t="str">
        <f>HYPERLINK("https://www.tenforums.com/tutorials/34946-folder-group-view-change-windows-10-a.html","Folder Group by View - Change in Windows 10")</f>
        <v>Folder Group by View - Change in Windows 10</v>
      </c>
      <c r="B1163" s="9" t="s">
        <v>1103</v>
      </c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</row>
    <row r="1164" ht="27.0" customHeight="1">
      <c r="A1164" s="8" t="str">
        <f>HYPERLINK("https://www.tenforums.com/tutorials/3963-folder-icon-change-windows-10-a.html","Folder Icon - Change in Windows 10")</f>
        <v>Folder Icon - Change in Windows 10</v>
      </c>
      <c r="B1164" s="9" t="s">
        <v>1104</v>
      </c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</row>
    <row r="1165" ht="27.0" customHeight="1">
      <c r="A1165" s="8" t="str">
        <f>HYPERLINK("https://www.tenforums.com/tutorials/8811-library-include-folder-windows-10-a.html","Folder - Include in Library in Windows 10")</f>
        <v>Folder - Include in Library in Windows 10</v>
      </c>
      <c r="B1165" s="9" t="s">
        <v>866</v>
      </c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</row>
    <row r="1166" ht="27.0" customHeight="1">
      <c r="A1166" s="8" t="str">
        <f>HYPERLINK("https://www.tenforums.com/tutorials/89182-show-hide-folder-merge-conflicts-windows-10-a.html","Folder Merge Conflicts - Hide or Show in Windows 10")</f>
        <v>Folder Merge Conflicts - Hide or Show in Windows 10</v>
      </c>
      <c r="B1166" s="9" t="s">
        <v>1105</v>
      </c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</row>
    <row r="1167" ht="27.0" customHeight="1">
      <c r="A1167" s="11" t="str">
        <f>HYPERLINK("https://www.tenforums.com/tutorials/142909-mount-folder-virtual-drive-windows-7-windows-8-windows-10-a.html","Folder - Mount as Virtual Drive in Windows 7, Windows 8, and Windows 10")</f>
        <v>Folder - Mount as Virtual Drive in Windows 7, Windows 8, and Windows 10</v>
      </c>
      <c r="B1167" s="10" t="s">
        <v>1106</v>
      </c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</row>
    <row r="1168" ht="27.0" customHeight="1">
      <c r="A1168" s="11" t="str">
        <f>HYPERLINK("https://www.tenforums.com/tutorials/142868-mount-drive-folder-windows-10-a.html","Folder - Mount Drive to in Windows 10")</f>
        <v>Folder - Mount Drive to in Windows 10</v>
      </c>
      <c r="B1168" s="10" t="s">
        <v>874</v>
      </c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</row>
    <row r="1169" ht="27.0" customHeight="1">
      <c r="A1169" s="8" t="str">
        <f>HYPERLINK("https://www.tenforums.com/tutorials/107525-open-folder-new-tab-windows-10-file-explorer.html","Folder - Open in New Tab in Windows 10 File Explorer")</f>
        <v>Folder - Open in New Tab in Windows 10 File Explorer</v>
      </c>
      <c r="B1169" s="9" t="s">
        <v>1107</v>
      </c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</row>
    <row r="1170" ht="27.0" customHeight="1">
      <c r="A1170" s="8" t="str">
        <f>HYPERLINK("https://www.tenforums.com/tutorials/66634-open-each-folder-same-new-window-windows-10-a.html","Folder - Open in Same or New Window in Windows 10 ")</f>
        <v>Folder - Open in Same or New Window in Windows 10 </v>
      </c>
      <c r="B1170" s="9" t="s">
        <v>1108</v>
      </c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</row>
    <row r="1171" ht="27.0" customHeight="1">
      <c r="A1171" s="8" t="str">
        <f>HYPERLINK("https://www.tenforums.com/tutorials/2768-file-explorer-options-open-windows-10-a.html","Folder Options - Open in Windows 10")</f>
        <v>Folder Options - Open in Windows 10</v>
      </c>
      <c r="B1171" s="9" t="s">
        <v>1006</v>
      </c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</row>
    <row r="1172" ht="27.0" customHeight="1">
      <c r="A1172" s="8" t="str">
        <f>HYPERLINK("https://www.tenforums.com/tutorials/64234-folder-picture-change-windows-10-a.html","Folder Picture - Change in Windows 10 ")</f>
        <v>Folder Picture - Change in Windows 10 </v>
      </c>
      <c r="B1172" s="9" t="s">
        <v>1109</v>
      </c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</row>
    <row r="1173" ht="27.0" customHeight="1">
      <c r="A1173" s="8" t="str">
        <f>HYPERLINK("https://www.tenforums.com/tutorials/125107-rename-folder-windows-10-a.html","Folder - Rename in Windows 10")</f>
        <v>Folder - Rename in Windows 10</v>
      </c>
      <c r="B1173" s="9" t="s">
        <v>1110</v>
      </c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</row>
    <row r="1174" ht="27.0" customHeight="1">
      <c r="A1174" s="8" t="str">
        <f>HYPERLINK("https://www.tenforums.com/tutorials/34895-folder-sort-view-change-windows-10-a.html","Folder Sort by View - Change in Windows 10")</f>
        <v>Folder Sort by View - Change in Windows 10</v>
      </c>
      <c r="B1174" s="9" t="s">
        <v>1111</v>
      </c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</row>
    <row r="1175" ht="27.0" customHeight="1">
      <c r="A1175" s="8" t="str">
        <f>HYPERLINK("https://www.tenforums.com/tutorials/7923-folder-template-change-windows-10-a.html","Folder Template - Change in Windows 10")</f>
        <v>Folder Template - Change in Windows 10</v>
      </c>
      <c r="B1175" s="9" t="s">
        <v>1112</v>
      </c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</row>
    <row r="1176" ht="27.0" customHeight="1">
      <c r="A1176" s="8" t="str">
        <f>HYPERLINK("https://www.tenforums.com/tutorials/35093-folder-view-apply-folders-windows-10-a.html","Folder View - 'Apply to Folders' in Windows 10")</f>
        <v>Folder View - 'Apply to Folders' in Windows 10</v>
      </c>
      <c r="B1176" s="9" t="s">
        <v>182</v>
      </c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</row>
    <row r="1177" ht="27.0" customHeight="1">
      <c r="A1177" s="8" t="str">
        <f>HYPERLINK("https://www.tenforums.com/tutorials/34119-folder-view-layout-change-windows-10-a.html","Folder View Layout - Change in Windows 10")</f>
        <v>Folder View Layout - Change in Windows 10</v>
      </c>
      <c r="B1177" s="9" t="s">
        <v>1113</v>
      </c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</row>
    <row r="1178" ht="27.0" customHeight="1">
      <c r="A1178" s="8" t="str">
        <f>HYPERLINK("https://www.tenforums.com/tutorials/35192-folder-view-set-default-all-folders-windows-10-a.html","Folder View - Set a Default for all Folders in Windows 10")</f>
        <v>Folder View - Set a Default for all Folders in Windows 10</v>
      </c>
      <c r="B1178" s="9" t="s">
        <v>1114</v>
      </c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</row>
    <row r="1179" ht="27.0" customHeight="1">
      <c r="A1179" s="8" t="str">
        <f>HYPERLINK("https://www.tenforums.com/tutorials/17777-folder-view-settings-backup-restore-windows-10-a.html","Folder View Settings - Backup and Restore in Windows 10")</f>
        <v>Folder View Settings - Backup and Restore in Windows 10</v>
      </c>
      <c r="B1179" s="9" t="s">
        <v>1115</v>
      </c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</row>
    <row r="1180" ht="27.0" customHeight="1">
      <c r="A1180" s="8" t="str">
        <f>HYPERLINK("https://www.tenforums.com/tutorials/17707-folder-view-settings-reset-default-windows-10-a.html","Folder View Settings - Reset to Default in Windows 10")</f>
        <v>Folder View Settings - Reset to Default in Windows 10</v>
      </c>
      <c r="B1180" s="9" t="s">
        <v>1116</v>
      </c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</row>
    <row r="1181" ht="27.0" customHeight="1">
      <c r="A1181" s="8" t="str">
        <f>HYPERLINK("https://www.tenforums.com/tutorials/35200-folder-view-size-all-columns-fit-windows-10-a.html","Folder View - Size All Columns to Fit in Windows 10")</f>
        <v>Folder View - Size All Columns to Fit in Windows 10</v>
      </c>
      <c r="B1181" s="9" t="s">
        <v>527</v>
      </c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</row>
    <row r="1182" ht="27.0" customHeight="1">
      <c r="A1182" s="8" t="str">
        <f>HYPERLINK("https://www.tenforums.com/tutorials/85586-set-unset-hidden-attribute-files-folders-windows-10-a.html","Folders and Files - Hide or Unhide in Windows 10")</f>
        <v>Folders and Files - Hide or Unhide in Windows 10</v>
      </c>
      <c r="B1182" s="9" t="s">
        <v>1048</v>
      </c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</row>
    <row r="1183" ht="27.0" customHeight="1">
      <c r="A1183" s="8" t="str">
        <f>HYPERLINK("https://www.tenforums.com/tutorials/6015-pc-folders-add-remove-windows-10-a.html","Folders in This PC - Add or Remove in Windows 10")</f>
        <v>Folders in This PC - Add or Remove in Windows 10</v>
      </c>
      <c r="B1183" s="9" t="s">
        <v>1117</v>
      </c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</row>
    <row r="1184" ht="27.0" customHeight="1">
      <c r="A1184" s="11" t="str">
        <f>HYPERLINK("https://www.tenforums.com/tutorials/139087-enable-disable-untrusted-font-blocking-windows-10-a.html","Font Blocking - Enable or Disable in Windows 10")</f>
        <v>Font Blocking - Enable or Disable in Windows 10</v>
      </c>
      <c r="B1184" s="10" t="s">
        <v>1118</v>
      </c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</row>
    <row r="1185" ht="27.0" customHeight="1">
      <c r="A1185" s="11" t="str">
        <f>HYPERLINK("https://www.tenforums.com/tutorials/139142-read-event-viewer-log-untrusted-font-blocking-windows-10-a.html","Font Blocking Event Viewer Log - Read in Windows 10")</f>
        <v>Font Blocking Event Viewer Log - Read in Windows 10</v>
      </c>
      <c r="B1185" s="10" t="s">
        <v>952</v>
      </c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</row>
    <row r="1186" ht="27.0" customHeight="1">
      <c r="A1186" s="11" t="str">
        <f>HYPERLINK("https://www.tenforums.com/tutorials/139148-exclude-specific-apps-untrusted-font-blocking-windows-10-a.html","Font Blocking - Exclude Specific Apps in Windows 10")</f>
        <v>Font Blocking - Exclude Specific Apps in Windows 10</v>
      </c>
      <c r="B1186" s="10" t="s">
        <v>1119</v>
      </c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</row>
    <row r="1187" ht="27.0" customHeight="1">
      <c r="A1187" s="8" t="str">
        <f>HYPERLINK("https://www.tenforums.com/tutorials/54452-font-cache-rebuild-windows-10-a.html","Font Cache - Rebuild in Windows 10 ")</f>
        <v>Font Cache - Rebuild in Windows 10 </v>
      </c>
      <c r="B1187" s="9" t="s">
        <v>1120</v>
      </c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</row>
    <row r="1188" ht="27.0" customHeight="1">
      <c r="A1188" s="8" t="str">
        <f>HYPERLINK("https://www.tenforums.com/tutorials/67931-font-change-default-windows-10-a.html","Font - Change Default in Windows 10 ")</f>
        <v>Font - Change Default in Windows 10 </v>
      </c>
      <c r="B1188" s="9" t="s">
        <v>1121</v>
      </c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</row>
    <row r="1189" ht="27.0" customHeight="1">
      <c r="A1189" s="8" t="str">
        <f>HYPERLINK("https://www.tenforums.com/tutorials/119209-create-custom-font-microsoft-font-maker-app-windows-10-a.html","Font - Create Custom with Microsoft Font Maker app in Windows 10")</f>
        <v>Font - Create Custom with Microsoft Font Maker app in Windows 10</v>
      </c>
      <c r="B1189" s="9" t="s">
        <v>1122</v>
      </c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</row>
    <row r="1190" ht="27.0" customHeight="1">
      <c r="A1190" s="8" t="str">
        <f>HYPERLINK("https://www.tenforums.com/tutorials/126996-backup-restore-font-settings-windows.html","Font Settings - Backup and Restore in Windows")</f>
        <v>Font Settings - Backup and Restore in Windows</v>
      </c>
      <c r="B1190" s="9" t="s">
        <v>1123</v>
      </c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</row>
    <row r="1191" ht="27.0" customHeight="1">
      <c r="A1191" s="8" t="str">
        <f>HYPERLINK("https://www.tenforums.com/tutorials/119581-restore-default-font-settings-windows.html","Font Settings - Restore Default in Windows")</f>
        <v>Font Settings - Restore Default in Windows</v>
      </c>
      <c r="B1191" s="9" t="s">
        <v>1124</v>
      </c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</row>
    <row r="1192" ht="27.0" customHeight="1">
      <c r="A1192" s="8" t="str">
        <f>HYPERLINK("https://www.tenforums.com/tutorials/126775-enable-disable-font-smoothing-windows.html","Font Smoothing - Enable or Disable in Windows")</f>
        <v>Font Smoothing - Enable or Disable in Windows</v>
      </c>
      <c r="B1192" s="9" t="s">
        <v>1125</v>
      </c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</row>
    <row r="1193" ht="27.0" customHeight="1">
      <c r="A1193" s="8" t="str">
        <f>HYPERLINK("https://www.tenforums.com/tutorials/100856-change-font-handwriting-panel-windows-10-a.html","Font Used in Handwriting Panel - Change in Windows 10")</f>
        <v>Font Used in Handwriting Panel - Change in Windows 10</v>
      </c>
      <c r="B1193" s="9" t="s">
        <v>1126</v>
      </c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</row>
    <row r="1194" ht="27.0" customHeight="1">
      <c r="A1194" s="8" t="str">
        <f>HYPERLINK("https://www.tenforums.com/tutorials/127007-delete-fonts-windows-10-a.html","Fonts - Delete in Windows 10")</f>
        <v>Fonts - Delete in Windows 10</v>
      </c>
      <c r="B1194" s="9" t="s">
        <v>1127</v>
      </c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</row>
    <row r="1195" ht="27.0" customHeight="1">
      <c r="A1195" s="8" t="str">
        <f>HYPERLINK("https://www.tenforums.com/tutorials/103141-get-fonts-microsoft-store-windows-10-a.html","Fonts - Get from Microsoft Store in Windows 10")</f>
        <v>Fonts - Get from Microsoft Store in Windows 10</v>
      </c>
      <c r="B1195" s="9" t="s">
        <v>1128</v>
      </c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</row>
    <row r="1196" ht="27.0" customHeight="1">
      <c r="A1196" s="8" t="str">
        <f>HYPERLINK("https://www.tenforums.com/tutorials/119448-hide-show-fonts-windows.html","Fonts - Hide or Show in Windows")</f>
        <v>Fonts - Hide or Show in Windows</v>
      </c>
      <c r="B1196" s="9" t="s">
        <v>1129</v>
      </c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</row>
    <row r="1197" ht="27.0" customHeight="1">
      <c r="A1197" s="8" t="str">
        <f>HYPERLINK("https://www.tenforums.com/tutorials/26715-fonts-install-windows-10-a.html","Fonts - Install in Windows 10")</f>
        <v>Fonts - Install in Windows 10</v>
      </c>
      <c r="B1197" s="9" t="s">
        <v>1130</v>
      </c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</row>
    <row r="1198" ht="27.0" customHeight="1">
      <c r="A1198" s="8" t="str">
        <f>HYPERLINK("https://www.tenforums.com/tutorials/103617-preview-fonts-windows-10-a.html","Fonts - Preview in Windows 10")</f>
        <v>Fonts - Preview in Windows 10</v>
      </c>
      <c r="B1198" s="9" t="s">
        <v>1131</v>
      </c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</row>
    <row r="1199" ht="27.0" customHeight="1">
      <c r="A1199" s="8" t="str">
        <f>HYPERLINK("https://www.tenforums.com/tutorials/96205-format-disk-drive-windows-10-a.html","Format Disk or Drive in Windows 10")</f>
        <v>Format Disk or Drive in Windows 10</v>
      </c>
      <c r="B1199" s="9" t="s">
        <v>796</v>
      </c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</row>
    <row r="1200" ht="27.0" customHeight="1">
      <c r="A1200" s="8" t="str">
        <f>HYPERLINK("https://www.tenforums.com/tutorials/121844-turn-off-conversational-dates-format-windows-10-file-explorer.html","Friendly Dates in File Explorer - Turn On or Off in Windows 10")</f>
        <v>Friendly Dates in File Explorer - Turn On or Off in Windows 10</v>
      </c>
      <c r="B1200" s="9" t="s">
        <v>1000</v>
      </c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</row>
    <row r="1201" ht="27.0" customHeight="1">
      <c r="A1201" s="8" t="str">
        <f>HYPERLINK("https://www.tenforums.com/tutorials/53637-fresh-start-windows-10-a.html","Fresh Start Windows 10")</f>
        <v>Fresh Start Windows 10</v>
      </c>
      <c r="B1201" s="9" t="s">
        <v>1132</v>
      </c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</row>
    <row r="1202" ht="27.0" customHeight="1">
      <c r="A1202" s="8" t="str">
        <f>HYPERLINK("https://www.tenforums.com/tutorials/3476-recent-items-frequent-places-reset-clear.html","Frequent Places and Recent Items - Reset and Clear")</f>
        <v>Frequent Places and Recent Items - Reset and Clear</v>
      </c>
      <c r="B1202" s="9" t="s">
        <v>1133</v>
      </c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</row>
    <row r="1203" ht="27.0" customHeight="1">
      <c r="A1203" s="8" t="str">
        <f>HYPERLINK("https://www.tenforums.com/tutorials/3469-recent-items-frequent-places-turn-off.html","Frequent Places and Recent Items - Turn On or Off")</f>
        <v>Frequent Places and Recent Items - Turn On or Off</v>
      </c>
      <c r="B1203" s="9" t="s">
        <v>1134</v>
      </c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</row>
    <row r="1204" ht="27.0" customHeight="1">
      <c r="A1204" s="8" t="str">
        <f>HYPERLINK("https://www.tenforums.com/tutorials/131553-show-full-path-address-bar-file-explorer-windows-10-a.html","Full Path in Address Bar of File Explorer - Show in Windows 10")</f>
        <v>Full Path in Address Bar of File Explorer - Show in Windows 10</v>
      </c>
      <c r="B1204" s="9" t="s">
        <v>996</v>
      </c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</row>
    <row r="1205" ht="27.0" customHeight="1">
      <c r="A1205" s="8" t="str">
        <f>HYPERLINK("https://www.tenforums.com/tutorials/3430-display-full-path-title-bar-file-explorer-windows-10-a.html","Full Path in Title Bar of File Explorer in Windows 10")</f>
        <v>Full Path in Title Bar of File Explorer in Windows 10</v>
      </c>
      <c r="B1205" s="9" t="s">
        <v>1019</v>
      </c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</row>
    <row r="1206" ht="27.0" customHeight="1">
      <c r="A1206" s="8" t="str">
        <f>HYPERLINK("https://www.tenforums.com/tutorials/104080-enable-disable-fullscreen-optimizations-windows-10-a.html","Fullscreen Optimizations - Enable or Disable in Windows 10")</f>
        <v>Fullscreen Optimizations - Enable or Disable in Windows 10</v>
      </c>
      <c r="B1206" s="9" t="s">
        <v>1135</v>
      </c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</row>
    <row r="1207" ht="27.0" customHeight="1">
      <c r="A1207" s="8" t="str">
        <f>HYPERLINK("https://www.tenforums.com/tutorials/13081-furmark-gpu-stress-test.html","FurMark - GPU Stress Test")</f>
        <v>FurMark - GPU Stress Test</v>
      </c>
      <c r="B1207" s="9" t="s">
        <v>1136</v>
      </c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</row>
    <row r="1208" ht="27.0" customHeight="1">
      <c r="A1208" s="6" t="s">
        <v>1137</v>
      </c>
      <c r="B1208" s="6" t="s">
        <v>1137</v>
      </c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</row>
    <row r="1209" ht="27.0" customHeight="1">
      <c r="A1209" s="12" t="str">
        <f>HYPERLINK("https://www.tenforums.com/tutorials/104093-choose-light-dark-theme-game-bar-windows-10-a.html","Game Bar - Choose Light or Dark Theme in Windows 10")</f>
        <v>Game Bar - Choose Light or Dark Theme in Windows 10</v>
      </c>
      <c r="B1209" s="9" t="s">
        <v>1138</v>
      </c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</row>
    <row r="1210" ht="27.0" customHeight="1">
      <c r="A1210" s="8" t="str">
        <f>HYPERLINK("https://www.tenforums.com/tutorials/113376-dedicate-resources-game-windows-10-game-bar.html","Game Bar - Dedicate Resources to Game in Windows 10")</f>
        <v>Game Bar - Dedicate Resources to Game in Windows 10</v>
      </c>
      <c r="B1210" s="9" t="s">
        <v>1139</v>
      </c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</row>
    <row r="1211" ht="27.0" customHeight="1">
      <c r="A1211" s="11" t="str">
        <f>HYPERLINK("https://www.tenforums.com/tutorials/151309-how-add-remove-overlays-xbox-game-bar-home-windows-10-a.html","Game Bar Favorites - Add or Remove Overlay Favorites on Home Bar in Windows 10")</f>
        <v>Game Bar Favorites - Add or Remove Overlay Favorites on Home Bar in Windows 10</v>
      </c>
      <c r="B1211" s="10" t="s">
        <v>1140</v>
      </c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</row>
    <row r="1212" ht="27.0" customHeight="1">
      <c r="A1212" s="8" t="str">
        <f>HYPERLINK("https://www.tenforums.com/tutorials/31840-keyboard-shortcuts-apps-windows-10-a.html","Game Bar Keyboard Shortcuts in Windows 10")</f>
        <v>Game Bar Keyboard Shortcuts in Windows 10</v>
      </c>
      <c r="B1212" s="9" t="s">
        <v>190</v>
      </c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</row>
    <row r="1213" ht="27.0" customHeight="1">
      <c r="A1213" s="12" t="str">
        <f>HYPERLINK("https://www.tenforums.com/tutorials/124402-customize-keyboard-shortcuts-game-bar-windows-10-a.html","Game Bar Keyboard Shortcuts - Customize in Windows 10")</f>
        <v>Game Bar Keyboard Shortcuts - Customize in Windows 10</v>
      </c>
      <c r="B1213" s="9" t="s">
        <v>1141</v>
      </c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</row>
    <row r="1214" ht="27.0" customHeight="1">
      <c r="A1214" s="11" t="str">
        <f>HYPERLINK("https://www.tenforums.com/tutorials/151558-turn-off-notification-sounds-while-playing-games-windows-10-a.html","Game Bar Notification Sounds - Turn On or Off while Playing Games in Windows 10")</f>
        <v>Game Bar Notification Sounds - Turn On or Off while Playing Games in Windows 10</v>
      </c>
      <c r="B1214" s="10" t="s">
        <v>1142</v>
      </c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</row>
    <row r="1215" ht="27.0" customHeight="1">
      <c r="A1215" s="11" t="str">
        <f>HYPERLINK("https://www.tenforums.com/tutorials/151547-show-hide-notifications-when-playing-fullscreen-game-windows-10-a.html","Game Bar Notifications - Hide or Show when Playing Fullscreen Game in Windows 10")</f>
        <v>Game Bar Notifications - Hide or Show when Playing Fullscreen Game in Windows 10</v>
      </c>
      <c r="B1215" s="10" t="s">
        <v>1143</v>
      </c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</row>
    <row r="1216" ht="27.0" customHeight="1">
      <c r="A1216" s="11" t="str">
        <f>HYPERLINK("https://www.tenforums.com/tutorials/138967-enable-disable-open-xbox-game-bar-using-controller-windows-10-a.html","Game Bar Open using Xbox button on Controller - Enable or Disable in Windows 10")</f>
        <v>Game Bar Open using Xbox button on Controller - Enable or Disable in Windows 10</v>
      </c>
      <c r="B1216" s="10" t="s">
        <v>1144</v>
      </c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</row>
    <row r="1217" ht="27.0" customHeight="1">
      <c r="A1217" s="11" t="str">
        <f>HYPERLINK("https://www.tenforums.com/tutorials/151443-how-pin-unpin-xbox-game-bar-overlays-screen-windows-10-a.html","Game Bar Overlays - Pin and Unpin on Screen in Windows 10")</f>
        <v>Game Bar Overlays - Pin and Unpin on Screen in Windows 10</v>
      </c>
      <c r="B1217" s="10" t="s">
        <v>1145</v>
      </c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</row>
    <row r="1218" ht="27.0" customHeight="1">
      <c r="A1218" s="8" t="str">
        <f>HYPERLINK("https://www.tenforums.com/tutorials/8630-game-bar-record-take-screenshots-windows-10-a.html","Game Bar - Record and Take Screenshots in Windows 10")</f>
        <v>Game Bar - Record and Take Screenshots in Windows 10</v>
      </c>
      <c r="B1218" s="9" t="s">
        <v>1146</v>
      </c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</row>
    <row r="1219" ht="27.0" customHeight="1">
      <c r="A1219" s="12" t="str">
        <f>HYPERLINK("https://www.tenforums.com/tutorials/76094-turn-off-game-bar-tips-windows-10-a.html","Game Bar Tips - Turn On or Off in Windows 10")</f>
        <v>Game Bar Tips - Turn On or Off in Windows 10</v>
      </c>
      <c r="B1219" s="10" t="s">
        <v>1147</v>
      </c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</row>
    <row r="1220" ht="27.0" customHeight="1">
      <c r="A1220" s="12" t="str">
        <f>HYPERLINK("https://www.tenforums.com/tutorials/8637-turn-off-xbox-game-bar-windows-10-a.html","Game Bar - Turn On or Off in Windows 10")</f>
        <v>Game Bar - Turn On or Off in Windows 10</v>
      </c>
      <c r="B1220" s="10" t="s">
        <v>1148</v>
      </c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</row>
    <row r="1221" ht="27.0" customHeight="1">
      <c r="A1221" s="12" t="str">
        <f>HYPERLINK("https://www.tenforums.com/tutorials/113373-view-game-performance-game-bar-windows-10-a.html","Game Bar - View Game Performance in Windows 10")</f>
        <v>Game Bar - View Game Performance in Windows 10</v>
      </c>
      <c r="B1221" s="9" t="s">
        <v>1149</v>
      </c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</row>
    <row r="1222" ht="27.0" customHeight="1">
      <c r="A1222" s="8" t="str">
        <f>HYPERLINK("https://www.tenforums.com/tutorials/103910-calibrate-game-controller-windows-10-a.html","Game Controller - Calibrate in Windows 10")</f>
        <v>Game Controller - Calibrate in Windows 10</v>
      </c>
      <c r="B1222" s="9" t="s">
        <v>1150</v>
      </c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</row>
    <row r="1223" ht="27.0" customHeight="1">
      <c r="A1223" s="8" t="str">
        <f>HYPERLINK("https://www.tenforums.com/tutorials/51180-game-dvr-game-bar-enable-disable-windows-10-a.html","Game DVR and Game Bar - Enable or Disable in Windows 10")</f>
        <v>Game DVR and Game Bar - Enable or Disable in Windows 10</v>
      </c>
      <c r="B1223" s="9" t="s">
        <v>1151</v>
      </c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</row>
    <row r="1224" ht="27.0" customHeight="1">
      <c r="A1224" s="8" t="str">
        <f>HYPERLINK("https://www.tenforums.com/tutorials/87523-move-location-game-dvr-captures-folder-windows-10-a.html","Game DVR Captures Folder - Move Location in Windows 10")</f>
        <v>Game DVR Captures Folder - Move Location in Windows 10</v>
      </c>
      <c r="B1224" s="9" t="s">
        <v>387</v>
      </c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</row>
    <row r="1225" ht="27.0" customHeight="1">
      <c r="A1225" s="8" t="str">
        <f>HYPERLINK("https://www.tenforums.com/tutorials/87525-restore-default-location-game-dvr-captures-folder-windows-10-a.html","Game DVR Captures Folder - Restore Default Location in Windows 10")</f>
        <v>Game DVR Captures Folder - Restore Default Location in Windows 10</v>
      </c>
      <c r="B1225" s="9" t="s">
        <v>388</v>
      </c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</row>
    <row r="1226" ht="27.0" customHeight="1">
      <c r="A1226" s="8" t="str">
        <f>HYPERLINK("https://www.tenforums.com/tutorials/8686-game-dvr-remember-game-undo-windows-10-a.html","Game DVR 'Remember this as a game' - Undo in Windows 10")</f>
        <v>Game DVR 'Remember this as a game' - Undo in Windows 10</v>
      </c>
      <c r="B1226" s="9" t="s">
        <v>1152</v>
      </c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</row>
    <row r="1227" ht="27.0" customHeight="1">
      <c r="A1227" s="8" t="str">
        <f>HYPERLINK("https://www.tenforums.com/tutorials/75954-game-mode-notifications-turn-off-windows-10-a.html","Game Mode Notifications - Turn On or Off in Windows 10")</f>
        <v>Game Mode Notifications - Turn On or Off in Windows 10</v>
      </c>
      <c r="B1227" s="10" t="s">
        <v>1153</v>
      </c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</row>
    <row r="1228" ht="27.0" customHeight="1">
      <c r="A1228" s="8" t="str">
        <f>HYPERLINK("https://www.tenforums.com/tutorials/100802-reset-game-mode-settings-windows-10-a.html","Game Mode Settings - Reset in Windows 10")</f>
        <v>Game Mode Settings - Reset in Windows 10</v>
      </c>
      <c r="B1228" s="9" t="s">
        <v>1154</v>
      </c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</row>
    <row r="1229" ht="27.0" customHeight="1">
      <c r="A1229" s="8" t="str">
        <f>HYPERLINK("https://www.tenforums.com/tutorials/75936-game-mode-turn-off-windows-10-a.html","Game Mode - Turn On or Off in Windows 10")</f>
        <v>Game Mode - Turn On or Off in Windows 10</v>
      </c>
      <c r="B1229" s="10" t="s">
        <v>1155</v>
      </c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</row>
    <row r="1230" ht="27.0" customHeight="1">
      <c r="A1230" s="8" t="str">
        <f>HYPERLINK("https://www.tenforums.com/tutorials/71127-store-offline-mode-games-turn-off-windows-10-a.html","Games - Play Offline in Windows 10")</f>
        <v>Games - Play Offline in Windows 10</v>
      </c>
      <c r="B1230" s="9" t="s">
        <v>1156</v>
      </c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</row>
    <row r="1231" ht="27.0" customHeight="1">
      <c r="A1231" s="8" t="str">
        <f>HYPERLINK("https://www.tenforums.com/tutorials/133539-turn-off-variable-refresh-rate-games-windows-10-a.html","Games - Turn On or Off Variable Refresh Rate in Windows 10")</f>
        <v>Games - Turn On or Off Variable Refresh Rate in Windows 10</v>
      </c>
      <c r="B1231" s="9" t="s">
        <v>1157</v>
      </c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</row>
    <row r="1232" ht="27.0" customHeight="1">
      <c r="A1232" s="11" t="s">
        <v>1158</v>
      </c>
      <c r="B1232" s="10" t="s">
        <v>1159</v>
      </c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</row>
    <row r="1233" ht="27.0" customHeight="1">
      <c r="A1233" s="8" t="str">
        <f>HYPERLINK("https://www.tenforums.com/tutorials/95922-generic-product-keys-install-windows-10-editions.html","Generic Product Keys to Install Windows 10 Editions")</f>
        <v>Generic Product Keys to Install Windows 10 Editions</v>
      </c>
      <c r="B1233" s="9" t="s">
        <v>708</v>
      </c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</row>
    <row r="1234" ht="27.0" customHeight="1">
      <c r="A1234" s="11" t="str">
        <f>HYPERLINK("https://www.tenforums.com/tutorials/95115-delete-getcurrent-folder-windows-10-a.html","$GetCurrent folder - Delete in Windows 10")</f>
        <v>$GetCurrent folder - Delete in Windows 10</v>
      </c>
      <c r="B1234" s="10" t="s">
        <v>1160</v>
      </c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</row>
    <row r="1235" ht="27.0" customHeight="1">
      <c r="A1235" s="11" t="s">
        <v>1161</v>
      </c>
      <c r="B1235" s="10" t="s">
        <v>1162</v>
      </c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</row>
    <row r="1236" ht="27.0" customHeight="1">
      <c r="A1236" s="8" t="str">
        <f>HYPERLINK("https://www.tenforums.com/tutorials/6728-get-windows-10-app-check-compatibility-report-windows-10-a.html","Get Windows 10 app - Check Compatibility Report for Windows 10")</f>
        <v>Get Windows 10 app - Check Compatibility Report for Windows 10</v>
      </c>
      <c r="B1236" s="9" t="s">
        <v>1163</v>
      </c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</row>
    <row r="1237" ht="27.0" customHeight="1">
      <c r="A1237" s="8" t="str">
        <f>HYPERLINK("https://www.tenforums.com/tutorials/6596-get-windows-10-icon-remove-taskbar-windows-7-8-1-a.html","Get Windows 10 Icon - Remove from Taskbar in Windows 7 and 8.1")</f>
        <v>Get Windows 10 Icon - Remove from Taskbar in Windows 7 and 8.1</v>
      </c>
      <c r="B1237" s="9" t="s">
        <v>1164</v>
      </c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</row>
    <row r="1238" ht="27.0" customHeight="1">
      <c r="A1238" s="8" t="str">
        <f>HYPERLINK("https://www.tenforums.com/tutorials/46888-share-context-menu-add-remove-windows-10-a.html","""Give access to"" Context Menu - Add or Remove in Windows 10")</f>
        <v>"Give access to" Context Menu - Add or Remove in Windows 10</v>
      </c>
      <c r="B1238" s="9" t="s">
        <v>1165</v>
      </c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</row>
    <row r="1239" ht="27.0" customHeight="1">
      <c r="A1239" s="8" t="str">
        <f>HYPERLINK("https://www.tenforums.com/tutorials/75208-glance-screen-turn-off-windows-10-mobile.html","Glance Screen - Turn On or Off in Windows 10 Mobile")</f>
        <v>Glance Screen - Turn On or Off in Windows 10 Mobile</v>
      </c>
      <c r="B1239" s="10" t="s">
        <v>1166</v>
      </c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</row>
    <row r="1240" ht="27.0" customHeight="1">
      <c r="A1240" s="8" t="str">
        <f>HYPERLINK("https://www.tenforums.com/tutorials/100320-connect-cortana-gmail-account-windows-10-a.html","Gmail Account - Connect to Cortana in Windows 10")</f>
        <v>Gmail Account - Connect to Cortana in Windows 10</v>
      </c>
      <c r="B1240" s="9" t="s">
        <v>641</v>
      </c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</row>
    <row r="1241" ht="27.0" customHeight="1">
      <c r="A1241" s="8" t="str">
        <f>HYPERLINK("https://www.tenforums.com/tutorials/4097-windows-10-go-back-previous-windows.html","Go Back to the Previous Windows from Windows 10")</f>
        <v>Go Back to the Previous Windows from Windows 10</v>
      </c>
      <c r="B1241" s="9" t="s">
        <v>1167</v>
      </c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</row>
    <row r="1242" ht="27.0" customHeight="1">
      <c r="A1242" s="8" t="str">
        <f>HYPERLINK("https://www.tenforums.com/tutorials/111315-set-number-days-can-go-back-previous-version-windows.html","Go Back to Previous Version of Windows - Set Number of Days")</f>
        <v>Go Back to Previous Version of Windows - Set Number of Days</v>
      </c>
      <c r="B1242" s="9" t="s">
        <v>1168</v>
      </c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</row>
    <row r="1243" ht="27.0" customHeight="1">
      <c r="A1243" s="11" t="s">
        <v>1169</v>
      </c>
      <c r="B1243" s="10" t="s">
        <v>421</v>
      </c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</row>
    <row r="1244" ht="27.0" customHeight="1">
      <c r="A1244" s="8" t="str">
        <f>HYPERLINK("https://www.tenforums.com/tutorials/116467-allow-block-sites-play-sound-google-chrome.html","Google Chrome - Allow or Block Sites to Play Sound in Windows")</f>
        <v>Google Chrome - Allow or Block Sites to Play Sound in Windows</v>
      </c>
      <c r="B1244" s="9" t="s">
        <v>422</v>
      </c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</row>
    <row r="1245" ht="27.0" customHeight="1">
      <c r="A1245" s="8" t="str">
        <f>HYPERLINK("https://www.tenforums.com/tutorials/74054-google-chrome-ask-save-passwords-turn-off-windows.html","Google Chrome Ask to Save Passwords - Turn On or Off in Windows")</f>
        <v>Google Chrome Ask to Save Passwords - Turn On or Off in Windows</v>
      </c>
      <c r="B1245" s="10" t="s">
        <v>423</v>
      </c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</row>
    <row r="1246" ht="27.0" customHeight="1">
      <c r="A1246" s="8" t="str">
        <f>HYPERLINK("https://www.tenforums.com/tutorials/74050-google-chrome-automatically-switch-new-tab-windows.html","Google Chrome - Automatically Switch to New Tab in Windows")</f>
        <v>Google Chrome - Automatically Switch to New Tab in Windows</v>
      </c>
      <c r="B1246" s="10" t="s">
        <v>424</v>
      </c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</row>
    <row r="1247" ht="27.0" customHeight="1">
      <c r="A1247" s="8" t="str">
        <f>HYPERLINK("https://www.tenforums.com/tutorials/121446-enable-disable-av1-video-codec-support-google-chrome.html","Google Chrome AV1 Video Codec Support - Enable or Disable ")</f>
        <v>Google Chrome AV1 Video Codec Support - Enable or Disable </v>
      </c>
      <c r="B1247" s="9" t="s">
        <v>425</v>
      </c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</row>
    <row r="1248" ht="27.0" customHeight="1">
      <c r="A1248" s="8" t="str">
        <f>HYPERLINK("https://www.tenforums.com/tutorials/80233-enable-disable-google-chrome-background-tab-throttling-windows.html","Google Chrome Background Tab Throttling - Enable or Disable in Windows")</f>
        <v>Google Chrome Background Tab Throttling - Enable or Disable in Windows</v>
      </c>
      <c r="B1248" s="10" t="s">
        <v>426</v>
      </c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</row>
    <row r="1249" ht="27.0" customHeight="1">
      <c r="A1249" s="8" t="str">
        <f>HYPERLINK("https://www.tenforums.com/tutorials/77852-google-chrome-bookmarks-delete-all-windows.html","Google Chrome Bookmarks - Delete All in Windows")</f>
        <v>Google Chrome Bookmarks - Delete All in Windows</v>
      </c>
      <c r="B1249" s="10" t="s">
        <v>427</v>
      </c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</row>
    <row r="1250" ht="27.0" customHeight="1">
      <c r="A1250" s="8" t="str">
        <f>HYPERLINK("https://www.tenforums.com/tutorials/77858-google-chrome-bookmarks-import-export-html-windows.html","Google Chrome Bookmarks - Import or Export as HTML in Windows")</f>
        <v>Google Chrome Bookmarks - Import or Export as HTML in Windows</v>
      </c>
      <c r="B1250" s="10" t="s">
        <v>428</v>
      </c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</row>
    <row r="1251" ht="27.0" customHeight="1">
      <c r="A1251" s="8" t="str">
        <f>HYPERLINK("https://www.tenforums.com/tutorials/98336-import-bookmarks-chrome-firefox-windows.html","Google Chrome Bookmarks - Import to Firefox in Windows")</f>
        <v>Google Chrome Bookmarks - Import to Firefox in Windows</v>
      </c>
      <c r="B1251" s="9" t="s">
        <v>429</v>
      </c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</row>
    <row r="1252" ht="27.0" customHeight="1">
      <c r="A1252" s="8" t="str">
        <f>HYPERLINK("https://www.tenforums.com/tutorials/117453-add-remove-close-buttons-inactive-tabs-google-chrome.html","Google Chrome Close Buttons on Inactive Tabs - Add or Remove ")</f>
        <v>Google Chrome Close Buttons on Inactive Tabs - Add or Remove </v>
      </c>
      <c r="B1252" s="9" t="s">
        <v>430</v>
      </c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</row>
    <row r="1253" ht="27.0" customHeight="1">
      <c r="A1253" s="8" t="str">
        <f>HYPERLINK("https://www.tenforums.com/tutorials/76929-google-chrome-cookies-allow-block-windows.html","Google Chrome Cookies - Allow or Block in Windows")</f>
        <v>Google Chrome Cookies - Allow or Block in Windows</v>
      </c>
      <c r="B1253" s="9" t="s">
        <v>431</v>
      </c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</row>
    <row r="1254" ht="27.0" customHeight="1">
      <c r="A1254" s="8" t="str">
        <f>HYPERLINK("https://www.tenforums.com/tutorials/77006-google-chrome-cookies-delete-windows.html","Google Chrome Cookies - Delete in Windows")</f>
        <v>Google Chrome Cookies - Delete in Windows</v>
      </c>
      <c r="B1254" s="10" t="s">
        <v>432</v>
      </c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</row>
    <row r="1255" ht="27.0" customHeight="1">
      <c r="A1255" s="12" t="str">
        <f>HYPERLINK("https://www.tenforums.com/tutorials/74358-create-desktop-shortcut-website-google-chrome.html","Google Chrome Desktop Shortcut of Website - Create")</f>
        <v>Google Chrome Desktop Shortcut of Website - Create</v>
      </c>
      <c r="B1255" s="10" t="s">
        <v>433</v>
      </c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</row>
    <row r="1256" ht="27.0" customHeight="1">
      <c r="A1256" s="8" t="str">
        <f>HYPERLINK("https://www.tenforums.com/tutorials/74372-google-chrome-download-folder-location-change-windows.html","Google Chrome Download Folder Location - Change in Windows")</f>
        <v>Google Chrome Download Folder Location - Change in Windows</v>
      </c>
      <c r="B1256" s="10" t="s">
        <v>434</v>
      </c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</row>
    <row r="1257" ht="27.0" customHeight="1">
      <c r="A1257" s="8" t="str">
        <f>HYPERLINK("https://www.tenforums.com/tutorials/78565-google-chrome-download-history-view-windows.html","Google Chrome Download History - View in Windows")</f>
        <v>Google Chrome Download History - View in Windows</v>
      </c>
      <c r="B1257" s="10" t="s">
        <v>435</v>
      </c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</row>
    <row r="1258" ht="27.0" customHeight="1">
      <c r="A1258" s="11" t="str">
        <f>HYPERLINK("https://www.tenforums.com/tutorials/145372-how-enable-disable-dns-over-https-doh-google-chrome.html","Google Chrome DNS over HTTPS (DoH) - Enable or Disable")</f>
        <v>Google Chrome DNS over HTTPS (DoH) - Enable or Disable</v>
      </c>
      <c r="B1258" s="10" t="s">
        <v>436</v>
      </c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</row>
    <row r="1259" ht="27.0" customHeight="1">
      <c r="A1259" s="8" t="str">
        <f>HYPERLINK("https://www.tenforums.com/tutorials/115757-enable-disable-emoji-context-menu-google-chrome-windows.html","Google Chrome Emoji Context Menu - Enable or Disable in Windows")</f>
        <v>Google Chrome Emoji Context Menu - Enable or Disable in Windows</v>
      </c>
      <c r="B1259" s="9" t="s">
        <v>437</v>
      </c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</row>
    <row r="1260" ht="27.0" customHeight="1">
      <c r="A1260" s="8" t="str">
        <f>HYPERLINK("https://www.tenforums.com/tutorials/108622-export-saved-passwords-google-chrome.html","Google Chrome - Export Saved Passwords")</f>
        <v>Google Chrome - Export Saved Passwords</v>
      </c>
      <c r="B1260" s="9" t="s">
        <v>438</v>
      </c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</row>
    <row r="1261" ht="27.0" customHeight="1">
      <c r="A1261" s="8" t="str">
        <f>HYPERLINK("https://www.tenforums.com/tutorials/129032-enable-disable-extensions-google-chrome.html","Google Chrome Extensions - Enable or Disable")</f>
        <v>Google Chrome Extensions - Enable or Disable</v>
      </c>
      <c r="B1261" s="9" t="s">
        <v>439</v>
      </c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</row>
    <row r="1262" ht="27.0" customHeight="1">
      <c r="A1262" s="8" t="str">
        <f>HYPERLINK("https://www.tenforums.com/tutorials/129040-enable-disable-extensions-incognito-mode-google-chrome.html","Google Chrome Extensions - Enable or Disable in Incognito Mode")</f>
        <v>Google Chrome Extensions - Enable or Disable in Incognito Mode</v>
      </c>
      <c r="B1262" s="9" t="s">
        <v>440</v>
      </c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</row>
    <row r="1263" ht="27.0" customHeight="1">
      <c r="A1263" s="8" t="str">
        <f>HYPERLINK("https://www.tenforums.com/tutorials/129140-install-extensions-google-chrome.html","Google Chrome Extensions - Install")</f>
        <v>Google Chrome Extensions - Install</v>
      </c>
      <c r="B1263" s="9" t="s">
        <v>441</v>
      </c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</row>
    <row r="1264" ht="27.0" customHeight="1">
      <c r="A1264" s="11" t="str">
        <f>HYPERLINK("https://www.tenforums.com/tutorials/153789-how-enable-disable-extensions-toolbar-menu-google-chrome.html","Google Chrome Extensions Toolbar Menu - Enable or Disable")</f>
        <v>Google Chrome Extensions Toolbar Menu - Enable or Disable</v>
      </c>
      <c r="B1264" s="10" t="s">
        <v>442</v>
      </c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</row>
    <row r="1265" ht="27.0" customHeight="1">
      <c r="A1265" s="8" t="str">
        <f>HYPERLINK("https://www.tenforums.com/tutorials/129035-uninstall-extensions-google-chrome.html","Google Chrome Extensions - Uninstall")</f>
        <v>Google Chrome Extensions - Uninstall</v>
      </c>
      <c r="B1265" s="9" t="s">
        <v>443</v>
      </c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</row>
    <row r="1266" ht="27.0" customHeight="1">
      <c r="A1266" s="8" t="str">
        <f>HYPERLINK("https://www.tenforums.com/tutorials/112856-enable-disable-fast-tab-window-close-google-chrome.html","Google Chrome Fast Tab/Window Close - Enable or Disable ")</f>
        <v>Google Chrome Fast Tab/Window Close - Enable or Disable </v>
      </c>
      <c r="B1266" s="9" t="s">
        <v>444</v>
      </c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</row>
    <row r="1267" ht="27.0" customHeight="1">
      <c r="A1267" s="11" t="str">
        <f>HYPERLINK("https://www.tenforums.com/tutorials/140550-enable-disable-global-media-controls-google-chrome.html","Google Chrome Global Media Controls - Enable or Disable")</f>
        <v>Google Chrome Global Media Controls - Enable or Disable</v>
      </c>
      <c r="B1267" s="10" t="s">
        <v>445</v>
      </c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</row>
    <row r="1268" ht="27.0" customHeight="1">
      <c r="A1268" s="11" t="str">
        <f>HYPERLINK("https://www.tenforums.com/tutorials/140483-enable-disable-always-force-guest-mode-google-chrome.html","Google Chrome Guest Mode - Enable or Disable Always Force")</f>
        <v>Google Chrome Guest Mode - Enable or Disable Always Force</v>
      </c>
      <c r="B1268" s="10" t="s">
        <v>446</v>
      </c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</row>
    <row r="1269" ht="27.0" customHeight="1">
      <c r="A1269" s="11" t="str">
        <f>HYPERLINK("https://www.tenforums.com/tutorials/140479-open-close-guest-mode-window-google-chrome.html","Google Chrome Guest Mode - Open and Close window")</f>
        <v>Google Chrome Guest Mode - Open and Close window</v>
      </c>
      <c r="B1269" s="10" t="s">
        <v>447</v>
      </c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</row>
    <row r="1270" ht="27.0" customHeight="1">
      <c r="A1270" s="11" t="str">
        <f>HYPERLINK("https://www.tenforums.com/tutorials/140494-create-google-chrome-guest-mode-shortcut-windows.html","Google Chrome Guest Mode Shortcut - Create in Windows")</f>
        <v>Google Chrome Guest Mode Shortcut - Create in Windows</v>
      </c>
      <c r="B1270" s="10" t="s">
        <v>448</v>
      </c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</row>
    <row r="1271" ht="27.0" customHeight="1">
      <c r="A1271" s="8" t="str">
        <f>HYPERLINK("https://www.tenforums.com/tutorials/73858-google-chrome-home-button-hide-show-windows.html","Google Chrome Home Button - Hide or Show in Windows ")</f>
        <v>Google Chrome Home Button - Hide or Show in Windows </v>
      </c>
      <c r="B1271" s="9" t="s">
        <v>449</v>
      </c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</row>
    <row r="1272" ht="27.0" customHeight="1">
      <c r="A1272" s="8" t="str">
        <f>HYPERLINK("https://www.tenforums.com/tutorials/73864-google-chrome-homepage-change-windows.html","Google Chrome Homepage - Change in Windows ")</f>
        <v>Google Chrome Homepage - Change in Windows </v>
      </c>
      <c r="B1272" s="9" t="s">
        <v>450</v>
      </c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</row>
    <row r="1273" ht="27.0" customHeight="1">
      <c r="A1273" s="8" t="str">
        <f>HYPERLINK("https://www.tenforums.com/tutorials/19307-microsoft-edge-import-bookmarks-chrome-windows-10-a.html","Google Chrome - Import Bookmarks to Microsoft Edge in Windows 10")</f>
        <v>Google Chrome - Import Bookmarks to Microsoft Edge in Windows 10</v>
      </c>
      <c r="B1273" s="9" t="s">
        <v>452</v>
      </c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</row>
    <row r="1274" ht="27.0" customHeight="1">
      <c r="A1274" s="8" t="str">
        <f>HYPERLINK("https://www.tenforums.com/tutorials/19317-chrome-import-favorites-internet-explorer-windows-10-a.html","Google Chrome - Import Favorites from Internet Explorer in Windows 10")</f>
        <v>Google Chrome - Import Favorites from Internet Explorer in Windows 10</v>
      </c>
      <c r="B1274" s="9" t="s">
        <v>453</v>
      </c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</row>
    <row r="1275" ht="27.0" customHeight="1">
      <c r="A1275" s="8" t="str">
        <f>HYPERLINK("https://www.tenforums.com/tutorials/19336-chrome-import-favorites-microsoft-edge-windows-10-a.html","Google Chrome - Import Favorites from Microsoft Edge in Windows 10")</f>
        <v>Google Chrome - Import Favorites from Microsoft Edge in Windows 10</v>
      </c>
      <c r="B1275" s="9" t="s">
        <v>454</v>
      </c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</row>
    <row r="1276" ht="27.0" customHeight="1">
      <c r="A1276" s="8" t="str">
        <f>HYPERLINK("https://www.tenforums.com/tutorials/115665-enable-disable-incognito-mode-google-chrome-windows.html","Google Chrome Incognito Mode - Enable or Disable in Windows")</f>
        <v>Google Chrome Incognito Mode - Enable or Disable in Windows</v>
      </c>
      <c r="B1276" s="9" t="s">
        <v>455</v>
      </c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</row>
    <row r="1277" ht="27.0" customHeight="1">
      <c r="A1277" s="11" t="str">
        <f>HYPERLINK("https://www.tenforums.com/tutorials/140542-create-google-chrome-incognito-mode-shortcut-windows.html","Google Chrome Incognito Mode Shortcut - Create in Windows")</f>
        <v>Google Chrome Incognito Mode Shortcut - Create in Windows</v>
      </c>
      <c r="B1277" s="10" t="s">
        <v>456</v>
      </c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</row>
    <row r="1278" ht="27.0" customHeight="1">
      <c r="A1278" s="8" t="str">
        <f>HYPERLINK("https://www.tenforums.com/tutorials/112811-manage-audio-focus-across-tabs-google-chrome-windows.html","Google Chrome - Manage Audio Focus Across Tabs in Windows")</f>
        <v>Google Chrome - Manage Audio Focus Across Tabs in Windows</v>
      </c>
      <c r="B1278" s="9" t="s">
        <v>457</v>
      </c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</row>
    <row r="1279" ht="27.0" customHeight="1">
      <c r="A1279" s="8" t="str">
        <f>HYPERLINK("https://www.tenforums.com/tutorials/74122-google-chrome-manage-saved-passwords.html","Google Chrome - Manage Saved Passwords")</f>
        <v>Google Chrome - Manage Saved Passwords</v>
      </c>
      <c r="B1279" s="10" t="s">
        <v>458</v>
      </c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</row>
    <row r="1280" ht="27.0" customHeight="1">
      <c r="A1280" s="8" t="str">
        <f>HYPERLINK("https://www.tenforums.com/tutorials/115018-enable-material-design-ui-layout-top-google-chrome-windows.html","Google Chrome Material Design UI Layout for Top - Enable in Windows")</f>
        <v>Google Chrome Material Design UI Layout for Top - Enable in Windows</v>
      </c>
      <c r="B1280" s="9" t="s">
        <v>459</v>
      </c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</row>
    <row r="1281" ht="27.0" customHeight="1">
      <c r="A1281" s="8" t="str">
        <f>HYPERLINK("https://www.tenforums.com/tutorials/115752-enable-disable-native-notifications-google-chrome-windows-10-a.html","Google Chrome Native Notifications - Enable or Disable in Windows 10")</f>
        <v>Google Chrome Native Notifications - Enable or Disable in Windows 10</v>
      </c>
      <c r="B1281" s="9" t="s">
        <v>460</v>
      </c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</row>
    <row r="1282" ht="27.0" customHeight="1">
      <c r="A1282" s="8" t="str">
        <f>HYPERLINK("https://www.tenforums.com/tutorials/117462-change-new-tab-button-position-google-chrome.html","Google Chrome New Tab Button Position - Change")</f>
        <v>Google Chrome New Tab Button Position - Change</v>
      </c>
      <c r="B1282" s="9" t="s">
        <v>461</v>
      </c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</row>
    <row r="1283" ht="27.0" customHeight="1">
      <c r="A1283" s="8" t="str">
        <f>HYPERLINK("https://www.tenforums.com/tutorials/114790-enable-disable-changing-new-tab-page-background-google-chrome.html","Google Chrome New Tab Page Background - Enable or Disable Changing in Windows")</f>
        <v>Google Chrome New Tab Page Background - Enable or Disable Changing in Windows</v>
      </c>
      <c r="B1283" s="9" t="s">
        <v>462</v>
      </c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</row>
    <row r="1284" ht="27.0" customHeight="1">
      <c r="A1284" s="11" t="str">
        <f>HYPERLINK("https://www.tenforums.com/tutorials/140559-enable-disable-color-theme-new-tab-page-google-chrome.html","Google Chrome New Tab Page Customize Menu - Enable or Disable Color and Theme")</f>
        <v>Google Chrome New Tab Page Customize Menu - Enable or Disable Color and Theme</v>
      </c>
      <c r="B1284" s="10" t="s">
        <v>463</v>
      </c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</row>
    <row r="1285" ht="27.0" customHeight="1">
      <c r="A1285" s="11" t="str">
        <f>HYPERLINK("https://www.tenforums.com/tutorials/140595-enable-disable-new-tab-page-customization-menu-google-chrome.html","Google Chrome New Tab Page Customization Menu version 2 - Enable or Disable")</f>
        <v>Google Chrome New Tab Page Customization Menu version 2 - Enable or Disable</v>
      </c>
      <c r="B1285" s="10" t="s">
        <v>464</v>
      </c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</row>
    <row r="1286" ht="27.0" customHeight="1">
      <c r="A1286" s="11" t="str">
        <f>HYPERLINK("https://www.tenforums.com/tutorials/147893-how-enable-real-search-box-new-tab-page-google-chrome.html","Google Chrome New Tab Page - Enable Real Search Box")</f>
        <v>Google Chrome New Tab Page - Enable Real Search Box</v>
      </c>
      <c r="B1286" s="10" t="s">
        <v>465</v>
      </c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</row>
    <row r="1287" ht="27.0" customHeight="1">
      <c r="A1287" s="8" t="str">
        <f>HYPERLINK("https://www.tenforums.com/tutorials/117571-enable-disable-new-tab-page-material-design-ui-google-chrome.html","Google Chrome New Tab Page Material Design UI - Enable or Disable ")</f>
        <v>Google Chrome New Tab Page Material Design UI - Enable or Disable </v>
      </c>
      <c r="B1287" s="9" t="s">
        <v>466</v>
      </c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</row>
    <row r="1288" ht="27.0" customHeight="1">
      <c r="A1288" s="11" t="str">
        <f>HYPERLINK("https://www.tenforums.com/tutorials/140600-hide-show-shortcuts-new-tab-page-google-chrome.html","Google Chrome New Tab Page Shortcuts - Hide or Show")</f>
        <v>Google Chrome New Tab Page Shortcuts - Hide or Show</v>
      </c>
      <c r="B1288" s="10" t="s">
        <v>467</v>
      </c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</row>
    <row r="1289" ht="27.0" customHeight="1">
      <c r="A1289" s="8" t="str">
        <f>HYPERLINK("https://www.tenforums.com/tutorials/76829-google-chrome-page-prediction-turn-off-windows.html","Google Chrome Page Prediction - Turn On or Off in Windows")</f>
        <v>Google Chrome Page Prediction - Turn On or Off in Windows</v>
      </c>
      <c r="B1289" s="10" t="s">
        <v>468</v>
      </c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</row>
    <row r="1290" ht="27.0" customHeight="1">
      <c r="A1290" s="11" t="str">
        <f>HYPERLINK("https://www.tenforums.com/tutorials/155134-how-generate-qr-code-page-url-google-chrome.html","Google Chrome QR Code - Generate for Page URL")</f>
        <v>Google Chrome QR Code - Generate for Page URL</v>
      </c>
      <c r="B1290" s="10" t="s">
        <v>469</v>
      </c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</row>
    <row r="1291" ht="27.0" customHeight="1">
      <c r="A1291" s="11" t="str">
        <f>HYPERLINK("https://www.tenforums.com/tutorials/155133-how-enable-disable-qr-code-generator-google-chrome.html","Google Chrome QR Code Generator - Enable or Disable")</f>
        <v>Google Chrome QR Code Generator - Enable or Disable</v>
      </c>
      <c r="B1291" s="10" t="s">
        <v>470</v>
      </c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</row>
    <row r="1292" ht="27.0" customHeight="1">
      <c r="A1292" s="8" t="str">
        <f>HYPERLINK("https://www.tenforums.com/tutorials/134235-enable-reader-mode-distill-page-google-chrome.html","Google Chrome Reader Mode - Enable to Distill page")</f>
        <v>Google Chrome Reader Mode - Enable to Distill page</v>
      </c>
      <c r="B1292" s="9" t="s">
        <v>471</v>
      </c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</row>
    <row r="1293" ht="27.0" customHeight="1">
      <c r="A1293" s="8" t="str">
        <f>HYPERLINK("https://www.tenforums.com/tutorials/71570-chrome-reset-default-windows.html","Google Chrome - Reset to Default in Windows ")</f>
        <v>Google Chrome - Reset to Default in Windows </v>
      </c>
      <c r="B1293" s="9" t="s">
        <v>473</v>
      </c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</row>
    <row r="1294" ht="27.0" customHeight="1">
      <c r="A1294" s="8" t="str">
        <f>HYPERLINK("https://www.tenforums.com/tutorials/134239-enable-disable-rich-entity-search-suggestions-google-chrome.html","Google Chrome Rich Entity Search Suggestions - Enable or Disable")</f>
        <v>Google Chrome Rich Entity Search Suggestions - Enable or Disable</v>
      </c>
      <c r="B1294" s="9" t="s">
        <v>472</v>
      </c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</row>
    <row r="1295" ht="27.0" customHeight="1">
      <c r="A1295" s="8" t="str">
        <f>HYPERLINK("https://www.tenforums.com/tutorials/115669-enable-disable-saving-passwords-google-chrome-windows.html","Google Chrome Saving Passwords - Enable or Disable in Windows")</f>
        <v>Google Chrome Saving Passwords - Enable or Disable in Windows</v>
      </c>
      <c r="B1295" s="9" t="s">
        <v>474</v>
      </c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</row>
    <row r="1296" ht="27.0" customHeight="1">
      <c r="A1296" s="8" t="str">
        <f>HYPERLINK("https://www.tenforums.com/tutorials/117616-hide-show-www-subdomains-urls-address-bar-google-chrome.html","Google Chrome Scheme and WWW Subdomains of URLs in Address Bar - Hide or Show")</f>
        <v>Google Chrome Scheme and WWW Subdomains of URLs in Address Bar - Hide or Show</v>
      </c>
      <c r="B1296" s="9" t="s">
        <v>475</v>
      </c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</row>
    <row r="1297" ht="27.0" customHeight="1">
      <c r="A1297" s="8" t="str">
        <f>HYPERLINK("https://www.tenforums.com/tutorials/114780-change-default-search-engine-google-chrome-windows.html","Google Chrome Search Engine - Change Default in Windows")</f>
        <v>Google Chrome Search Engine - Change Default in Windows</v>
      </c>
      <c r="B1297" s="9" t="s">
        <v>476</v>
      </c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</row>
    <row r="1298" ht="27.0" customHeight="1">
      <c r="A1298" s="8" t="str">
        <f>HYPERLINK("https://www.tenforums.com/tutorials/117396-add-remove-security-indicator-text-https-pages-google-chrome.html","Google Chrome Security Indicator Text for HTTPS Pages - Add or Remove in Windows")</f>
        <v>Google Chrome Security Indicator Text for HTTPS Pages - Add or Remove in Windows</v>
      </c>
      <c r="B1298" s="9" t="s">
        <v>477</v>
      </c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</row>
    <row r="1299" ht="27.0" customHeight="1">
      <c r="A1299" s="8" t="str">
        <f>HYPERLINK("https://www.tenforums.com/tutorials/117521-enable-disable-single-tab-mode-google-chrome.html","Google Chrome Single Tab Mode - Enable or Disable")</f>
        <v>Google Chrome Single Tab Mode - Enable or Disable</v>
      </c>
      <c r="B1299" s="9" t="s">
        <v>478</v>
      </c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</row>
    <row r="1300" ht="27.0" customHeight="1">
      <c r="A1300" s="8" t="str">
        <f>HYPERLINK("https://www.tenforums.com/tutorials/112915-enable-disable-smooth-scrolling-google-chrome.html","Google Chrome Smooth Scrolling - Enable or Disable")</f>
        <v>Google Chrome Smooth Scrolling - Enable or Disable</v>
      </c>
      <c r="B1300" s="9" t="s">
        <v>479</v>
      </c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</row>
    <row r="1301" ht="27.0" customHeight="1">
      <c r="A1301" s="8" t="str">
        <f>HYPERLINK("https://www.tenforums.com/tutorials/73875-google-chrome-startup-page-change-windows.html","Google Chrome Startup Page - Change in Windows ")</f>
        <v>Google Chrome Startup Page - Change in Windows </v>
      </c>
      <c r="B1301" s="9" t="s">
        <v>480</v>
      </c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</row>
    <row r="1302" ht="27.0" customHeight="1">
      <c r="A1302" s="8" t="str">
        <f>HYPERLINK("https://www.tenforums.com/tutorials/99949-enable-disable-strict-site-isolation-mode-google-chrome.html","Google Chrome Strict Site Isolation Mode - Enable or Disable in Windows")</f>
        <v>Google Chrome Strict Site Isolation Mode - Enable or Disable in Windows</v>
      </c>
      <c r="B1302" s="9" t="s">
        <v>1170</v>
      </c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</row>
    <row r="1303" ht="27.0" customHeight="1">
      <c r="A1303" s="8" t="str">
        <f>HYPERLINK("https://www.tenforums.com/tutorials/112920-enable-disable-tab-audio-muting-google-chrome.html","Google Chrome Tab Audio Muting - Enable or Disable in Windows")</f>
        <v>Google Chrome Tab Audio Muting - Enable or Disable in Windows</v>
      </c>
      <c r="B1303" s="9" t="s">
        <v>481</v>
      </c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</row>
    <row r="1304" ht="27.0" customHeight="1">
      <c r="A1304" s="11" t="str">
        <f>HYPERLINK("https://www.tenforums.com/tutorials/146276-how-enable-disable-tab-freezing-google-chrome.html","Google Chrome Tab Freezing - Enable or Disable")</f>
        <v>Google Chrome Tab Freezing - Enable or Disable</v>
      </c>
      <c r="B1304" s="10" t="s">
        <v>482</v>
      </c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</row>
    <row r="1305" ht="27.0" customHeight="1">
      <c r="A1305" s="11" t="str">
        <f>HYPERLINK("https://www.tenforums.com/tutorials/149978-how-enable-disable-tab-groups-google-chrome.html","Google Chrome Tab Groups - Enable or Disable")</f>
        <v>Google Chrome Tab Groups - Enable or Disable</v>
      </c>
      <c r="B1305" s="10" t="s">
        <v>483</v>
      </c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</row>
    <row r="1306" ht="27.0" customHeight="1">
      <c r="A1306" s="11" t="str">
        <f>HYPERLINK("https://www.tenforums.com/tutorials/143215-enable-disable-tab-hover-cards-card-images-google-chrome.html","Google Chrome Tab Hover Cards and Card Images - Enable or Disable")</f>
        <v>Google Chrome Tab Hover Cards and Card Images - Enable or Disable</v>
      </c>
      <c r="B1306" s="10" t="s">
        <v>484</v>
      </c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</row>
    <row r="1307" ht="27.0" customHeight="1">
      <c r="A1307" s="8" t="str">
        <f>HYPERLINK("https://www.tenforums.com/tutorials/125366-change-theme-google-chrome.html","Google Chrome Theme - Change")</f>
        <v>Google Chrome Theme - Change</v>
      </c>
      <c r="B1307" s="9" t="s">
        <v>485</v>
      </c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</row>
    <row r="1308" ht="27.0" customHeight="1">
      <c r="A1308" s="8" t="str">
        <f>HYPERLINK("https://www.tenforums.com/tutorials/134484-enable-disable-chrome-exe-volume-control-media-key-handling.html","Google Chrome Volume Control and Media Key Handling - Enable or Disable in Google Chrome")</f>
        <v>Google Chrome Volume Control and Media Key Handling - Enable or Disable in Google Chrome</v>
      </c>
      <c r="B1308" s="9" t="s">
        <v>486</v>
      </c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</row>
    <row r="1309" ht="27.0" customHeight="1">
      <c r="A1309" s="8" t="str">
        <f>HYPERLINK("https://www.tenforums.com/tutorials/104700-allow-block-website-notifications-google-chrome-windows.html","Google Chrome Website Notifications - Allow or Block in Windows")</f>
        <v>Google Chrome Website Notifications - Allow or Block in Windows</v>
      </c>
      <c r="B1309" s="9" t="s">
        <v>487</v>
      </c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</row>
    <row r="1310" ht="27.0" customHeight="1">
      <c r="A1310" s="11" t="s">
        <v>1171</v>
      </c>
      <c r="B1310" s="10" t="s">
        <v>1172</v>
      </c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</row>
    <row r="1311" ht="27.0" customHeight="1">
      <c r="A1311" s="8" t="str">
        <f>HYPERLINK("https://www.tenforums.com/tutorials/48991-google-drive-navigation-pane-add-remove-windows-10-a.html","Google Drive in Navigation Pane - Add or Remove in Windows 10 ")</f>
        <v>Google Drive in Navigation Pane - Add or Remove in Windows 10 </v>
      </c>
      <c r="B1311" s="9" t="s">
        <v>1173</v>
      </c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</row>
    <row r="1312" ht="27.0" customHeight="1">
      <c r="A1312" s="8" t="str">
        <f>HYPERLINK("https://www.tenforums.com/tutorials/85757-convert-gpt-disk-mbr-disk-windows-10-a.html","GPT Disk - Convert to MBR Disk in Windows 10")</f>
        <v>GPT Disk - Convert to MBR Disk in Windows 10</v>
      </c>
      <c r="B1312" s="9" t="s">
        <v>794</v>
      </c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</row>
    <row r="1313" ht="27.0" customHeight="1">
      <c r="A1313" s="11" t="s">
        <v>1174</v>
      </c>
      <c r="B1313" s="10" t="s">
        <v>1175</v>
      </c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</row>
    <row r="1314" ht="27.0" customHeight="1">
      <c r="A1314" s="11" t="s">
        <v>1176</v>
      </c>
      <c r="B1314" s="10" t="s">
        <v>1177</v>
      </c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</row>
    <row r="1315" ht="27.0" customHeight="1">
      <c r="A1315" s="8" t="str">
        <f>HYPERLINK("https://www.tenforums.com/tutorials/132824-check-what-graphics-card-gpu-windows-pc.html","GPU or Graphics Card - Check What is in Windows PC")</f>
        <v>GPU or Graphics Card - Check What is in Windows PC</v>
      </c>
      <c r="B1315" s="9" t="s">
        <v>1178</v>
      </c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</row>
    <row r="1316" ht="27.0" customHeight="1">
      <c r="A1316" s="11" t="str">
        <f>HYPERLINK("https://www.tenforums.com/tutorials/150440-turn-off-hardware-accelerated-gpu-scheduling-windows-10-a.html","GPU Scheduling Hardware Accelerated - Turn On or Off in Windows 10")</f>
        <v>GPU Scheduling Hardware Accelerated - Turn On or Off in Windows 10</v>
      </c>
      <c r="B1316" s="10" t="s">
        <v>1179</v>
      </c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</row>
    <row r="1317" ht="27.0" customHeight="1">
      <c r="A1317" s="8" t="str">
        <f>HYPERLINK("https://www.tenforums.com/tutorials/103965-set-preferred-gpu-apps-windows-10-a.html","GPU - Set Preferred GPU for Apps in Windows 10")</f>
        <v>GPU - Set Preferred GPU for Apps in Windows 10</v>
      </c>
      <c r="B1317" s="9" t="s">
        <v>198</v>
      </c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</row>
    <row r="1318" ht="27.0" customHeight="1">
      <c r="A1318" s="8" t="str">
        <f>HYPERLINK("https://www.tenforums.com/tutorials/13081-furmark-gpu-stress-test.html","GPU Stress Test with FurMark")</f>
        <v>GPU Stress Test with FurMark</v>
      </c>
      <c r="B1318" s="9" t="s">
        <v>1136</v>
      </c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</row>
    <row r="1319" ht="27.0" customHeight="1">
      <c r="A1319" s="11" t="str">
        <f>HYPERLINK("https://www.tenforums.com/tutorials/138675-monitor-gpu-temperature-task-manager-windows-10-a.html","GPU Temperature - Monitor from Task Manager in Windows 10")</f>
        <v>GPU Temperature - Monitor from Task Manager in Windows 10</v>
      </c>
      <c r="B1319" s="10" t="s">
        <v>1180</v>
      </c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</row>
    <row r="1320" ht="27.0" customHeight="1">
      <c r="A1320" s="8" t="str">
        <f>HYPERLINK("https://www.tenforums.com/tutorials/4657-gpu-core-basics-choosing-one.html","GPU - The Core Basics for Choosing One")</f>
        <v>GPU - The Core Basics for Choosing One</v>
      </c>
      <c r="B1320" s="9" t="s">
        <v>1181</v>
      </c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</row>
    <row r="1321" ht="27.0" customHeight="1">
      <c r="A1321" s="8" t="str">
        <f>HYPERLINK("https://www.tenforums.com/tutorials/132824-check-what-graphics-card-gpu-windows-pc.html","Graphics Card or GPU - Check What is in Windows PC")</f>
        <v>Graphics Card or GPU - Check What is in Windows PC</v>
      </c>
      <c r="B1321" s="9" t="s">
        <v>1178</v>
      </c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</row>
    <row r="1322" ht="27.0" customHeight="1">
      <c r="A1322" s="8" t="str">
        <f>HYPERLINK("https://www.tenforums.com/tutorials/109556-restart-graphics-driver-display-adapter-windows-8-windows-10-a.html","Graphics Driver of Display Adapter - Restart in Windows 8 and Windows 10")</f>
        <v>Graphics Driver of Display Adapter - Restart in Windows 8 and Windows 10</v>
      </c>
      <c r="B1322" s="9" t="s">
        <v>1182</v>
      </c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</row>
    <row r="1323" ht="27.0" customHeight="1">
      <c r="A1323" s="8" t="str">
        <f>HYPERLINK("https://www.tenforums.com/tutorials/103965-set-preferred-gpu-apps-windows-10-a.html","Graphics Performance Preference - Set Preferred GPU for Apps in Windows 10")</f>
        <v>Graphics Performance Preference - Set Preferred GPU for Apps in Windows 10</v>
      </c>
      <c r="B1323" s="9" t="s">
        <v>198</v>
      </c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</row>
    <row r="1324" ht="27.0" customHeight="1">
      <c r="A1324" s="11" t="s">
        <v>1183</v>
      </c>
      <c r="B1324" s="10" t="s">
        <v>1175</v>
      </c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</row>
    <row r="1325" ht="27.0" customHeight="1">
      <c r="A1325" s="11" t="s">
        <v>1184</v>
      </c>
      <c r="B1325" s="10" t="s">
        <v>1177</v>
      </c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</row>
    <row r="1326" ht="27.0" customHeight="1">
      <c r="A1326" s="8" t="str">
        <f>HYPERLINK("https://www.tenforums.com/tutorials/29258-graphics-tools-install-uninstall-windows-10-a.html","Graphics Tools - Install and Uninstall in Windows 10")</f>
        <v>Graphics Tools - Install and Uninstall in Windows 10</v>
      </c>
      <c r="B1326" s="9" t="s">
        <v>786</v>
      </c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</row>
    <row r="1327" ht="27.0" customHeight="1">
      <c r="A1327" s="8" t="str">
        <f>HYPERLINK("https://www.tenforums.com/tutorials/103662-use-equalizer-groove-music-app-windows-10-a.html","Groove Music app Equalizer - Use in Windows 10")</f>
        <v>Groove Music app Equalizer - Use in Windows 10</v>
      </c>
      <c r="B1327" s="9" t="s">
        <v>1185</v>
      </c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</row>
    <row r="1328" ht="27.0" customHeight="1">
      <c r="A1328" s="8" t="str">
        <f>HYPERLINK("https://www.tenforums.com/tutorials/110888-backup-restore-groove-music-app-settings-windows-10-a.html","Groove Music app Settings - Backup and Restore in Windows 10")</f>
        <v>Groove Music app Settings - Backup and Restore in Windows 10</v>
      </c>
      <c r="B1328" s="9" t="s">
        <v>1186</v>
      </c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</row>
    <row r="1329" ht="27.0" customHeight="1">
      <c r="A1329" s="8" t="str">
        <f>HYPERLINK("https://www.tenforums.com/tutorials/103722-edit-song-album-metadata-info-groove-music-app-windows-10-a.html","Groove Music - Edit Song and Album Metadata Info in Windows 10")</f>
        <v>Groove Music - Edit Song and Album Metadata Info in Windows 10</v>
      </c>
      <c r="B1329" s="9" t="s">
        <v>1187</v>
      </c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</row>
    <row r="1330" ht="27.0" customHeight="1">
      <c r="A1330" s="8" t="str">
        <f>HYPERLINK("https://www.tenforums.com/tutorials/103674-set-now-playing-artist-art-groove-music-lock-screen-windows-10-a.html","Groove Music - Set Now Playing Artist Art as Lock Screen in Windows 10")</f>
        <v>Groove Music - Set Now Playing Artist Art as Lock Screen in Windows 10</v>
      </c>
      <c r="B1330" s="9" t="s">
        <v>1188</v>
      </c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</row>
    <row r="1331" ht="27.0" customHeight="1">
      <c r="A1331" s="8" t="str">
        <f>HYPERLINK("https://www.tenforums.com/tutorials/103672-set-now-playing-artist-art-groove-music-wallpaper-windows-10-a.html","Groove Music - Set Now Playing Artist Art as Wallpaper in Windows 10")</f>
        <v>Groove Music - Set Now Playing Artist Art as Wallpaper in Windows 10</v>
      </c>
      <c r="B1331" s="9" t="s">
        <v>1189</v>
      </c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</row>
    <row r="1332" ht="27.0" customHeight="1">
      <c r="A1332" s="8" t="str">
        <f>HYPERLINK("https://www.tenforums.com/tutorials/34946-folder-group-view-change-windows-10-a.html","Group by View of Folder - Change in Windows 10")</f>
        <v>Group by View of Folder - Change in Windows 10</v>
      </c>
      <c r="B1332" s="9" t="s">
        <v>1103</v>
      </c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</row>
    <row r="1333" ht="27.0" customHeight="1">
      <c r="A1333" s="8" t="str">
        <f>HYPERLINK("https://www.tenforums.com/tutorials/82759-see-applied-group-policies-windows-10-a.html","Group Policies - See Applied Policies in Windows 10")</f>
        <v>Group Policies - See Applied Policies in Windows 10</v>
      </c>
      <c r="B1333" s="10" t="s">
        <v>1190</v>
      </c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</row>
    <row r="1334" ht="27.0" customHeight="1">
      <c r="A1334" s="8" t="str">
        <f>HYPERLINK("https://www.tenforums.com/tutorials/80082-apply-local-group-policy-administrators-windows-10-a.html","Group Policy - Apply to Administrators in Windows 10")</f>
        <v>Group Policy - Apply to Administrators in Windows 10</v>
      </c>
      <c r="B1334" s="10" t="s">
        <v>1191</v>
      </c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</row>
    <row r="1335" ht="27.0" customHeight="1">
      <c r="A1335" s="8" t="str">
        <f>HYPERLINK("https://www.tenforums.com/tutorials/80061-apply-local-group-policy-non-administrators-windows-10-a.html","Group Policy - Apply to Non-Administrators in Windows 10")</f>
        <v>Group Policy - Apply to Non-Administrators in Windows 10</v>
      </c>
      <c r="B1335" s="10" t="s">
        <v>1192</v>
      </c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</row>
    <row r="1336" ht="27.0" customHeight="1">
      <c r="A1336" s="8" t="str">
        <f>HYPERLINK("https://www.tenforums.com/tutorials/80043-apply-local-group-policy-specific-user-windows-10-a.html","Group Policy - Apply to Specific User in Windows 10")</f>
        <v>Group Policy - Apply to Specific User in Windows 10</v>
      </c>
      <c r="B1336" s="10" t="s">
        <v>1193</v>
      </c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</row>
    <row r="1337" ht="27.0" customHeight="1">
      <c r="A1337" s="8" t="str">
        <f>HYPERLINK("https://www.tenforums.com/tutorials/79976-open-local-group-policy-editor-windows-10-a.html","Group Policy Editor - Open in Windows 10")</f>
        <v>Group Policy Editor - Open in Windows 10</v>
      </c>
      <c r="B1337" s="9" t="s">
        <v>1194</v>
      </c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</row>
    <row r="1338" ht="27.0" customHeight="1">
      <c r="A1338" s="8" t="str">
        <f>HYPERLINK("https://www.tenforums.com/tutorials/68549-reset-local-group-policy-settings-default-windows-10-a.html","Group Policy Editor Settings - Reset to Default in Windows 10")</f>
        <v>Group Policy Editor Settings - Reset to Default in Windows 10</v>
      </c>
      <c r="B1338" s="9" t="s">
        <v>1195</v>
      </c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</row>
    <row r="1339" ht="27.0" customHeight="1">
      <c r="A1339" s="12" t="str">
        <f>HYPERLINK("https://www.tenforums.com/tutorials/79994-backup-restore-local-group-policy-settings-windows-10-a.html","Group Policy Settings - Backup and Restore in Windows 10")</f>
        <v>Group Policy Settings - Backup and Restore in Windows 10</v>
      </c>
      <c r="B1339" s="10" t="s">
        <v>1196</v>
      </c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</row>
    <row r="1340" ht="27.0" customHeight="1">
      <c r="A1340" s="8" t="str">
        <f>HYPERLINK("https://www.tenforums.com/tutorials/80190-update-group-policy-settings-windows-10-a.html","Group Policy Settings - Update in Windows 10")</f>
        <v>Group Policy Settings - Update in Windows 10</v>
      </c>
      <c r="B1340" s="10" t="s">
        <v>1197</v>
      </c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</row>
    <row r="1341" ht="27.0" customHeight="1">
      <c r="A1341" s="8" t="str">
        <f>HYPERLINK("https://www.tenforums.com/tutorials/88049-add-remove-users-groups-windows-10-a.html","Groups - Add or Remove Users in Windows 10")</f>
        <v>Groups - Add or Remove Users in Windows 10</v>
      </c>
      <c r="B1341" s="9" t="s">
        <v>1198</v>
      </c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</row>
    <row r="1342" ht="27.0" customHeight="1">
      <c r="A1342" s="8" t="str">
        <f>HYPERLINK("https://www.tenforums.com/tutorials/45601-guest-account-add-windows-10-a.html","Guest Account - Add in Windows 10")</f>
        <v>Guest Account - Add in Windows 10</v>
      </c>
      <c r="B1342" s="9" t="s">
        <v>1199</v>
      </c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</row>
    <row r="1343" ht="27.0" customHeight="1">
      <c r="A1343" s="8" t="str">
        <f>HYPERLINK("https://www.tenforums.com/tutorials/130522-generate-globally-unique-identifier-guid-windows.html","GUID (Globally Unique Identifier) - Generate in Windows")</f>
        <v>GUID (Globally Unique Identifier) - Generate in Windows</v>
      </c>
      <c r="B1343" s="9" t="s">
        <v>1200</v>
      </c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</row>
    <row r="1344" ht="27.0" customHeight="1">
      <c r="A1344" s="6" t="s">
        <v>1201</v>
      </c>
      <c r="B1344" s="6" t="s">
        <v>1201</v>
      </c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</row>
    <row r="1345" ht="27.0" customHeight="1">
      <c r="A1345" s="8" t="str">
        <f>HYPERLINK("https://www.tenforums.com/tutorials/100856-change-font-handwriting-panel-windows-10-a.html","Handwriting Panel - Change Font in Windows 10")</f>
        <v>Handwriting Panel - Change Font in Windows 10</v>
      </c>
      <c r="B1345" s="9" t="s">
        <v>1126</v>
      </c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</row>
    <row r="1346" ht="27.0" customHeight="1">
      <c r="A1346" s="8" t="str">
        <f>HYPERLINK("https://www.tenforums.com/tutorials/102432-change-font-size-handwriting-panel-windows-10-a.html","Handwriting Panel - Change Font Size in Windows 10")</f>
        <v>Handwriting Panel - Change Font Size in Windows 10</v>
      </c>
      <c r="B1346" s="9" t="s">
        <v>1202</v>
      </c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</row>
    <row r="1347" ht="27.0" customHeight="1">
      <c r="A1347" s="8" t="str">
        <f>HYPERLINK("https://www.tenforums.com/tutorials/100907-turn-off-write-fingertip-handwriting-panel-windows-10-a.html","Handwriting Panel - Turn On or Off Write with Fingertip in Windows 10")</f>
        <v>Handwriting Panel - Turn On or Off Write with Fingertip in Windows 10</v>
      </c>
      <c r="B1347" s="9" t="s">
        <v>1203</v>
      </c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</row>
    <row r="1348" ht="27.0" customHeight="1">
      <c r="A1348" s="8" t="str">
        <f>HYPERLINK("https://www.tenforums.com/tutorials/107696-add-hard-disk-burst-ignore-time-power-options-windows.html","Hard disk burst ignore time in Power Options - Add or Remove in Windows")</f>
        <v>Hard disk burst ignore time in Power Options - Add or Remove in Windows</v>
      </c>
      <c r="B1348" s="9" t="s">
        <v>1204</v>
      </c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</row>
    <row r="1349" ht="27.0" customHeight="1">
      <c r="A1349" s="8" t="str">
        <f>HYPERLINK("https://www.tenforums.com/tutorials/21454-hard-disk-turn-off-after-idle-windows-10-a.html","Hard Disk - Turn Off After Idle in Windows 10")</f>
        <v>Hard Disk - Turn Off After Idle in Windows 10</v>
      </c>
      <c r="B1349" s="9" t="s">
        <v>803</v>
      </c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</row>
    <row r="1350" ht="27.0" customHeight="1">
      <c r="A1350" s="8" t="str">
        <f>HYPERLINK("https://www.tenforums.com/tutorials/87131-find-serial-number-hard-drive-windows.html","Hard Drive Serial Number - Find in Windows")</f>
        <v>Hard Drive Serial Number - Find in Windows</v>
      </c>
      <c r="B1350" s="9" t="s">
        <v>1205</v>
      </c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</row>
    <row r="1351" ht="27.0" customHeight="1">
      <c r="A1351" s="8" t="str">
        <f>HYPERLINK("https://www.tenforums.com/tutorials/83441-free-up-drive-space-windows-10-a.html","Hard Drive Space - Free Up in Windows 10")</f>
        <v>Hard Drive Space - Free Up in Windows 10</v>
      </c>
      <c r="B1351" s="10" t="s">
        <v>878</v>
      </c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</row>
    <row r="1352" ht="27.0" customHeight="1">
      <c r="A1352" s="11" t="str">
        <f>HYPERLINK("https://www.tenforums.com/tutorials/150440-turn-off-hardware-accelerated-gpu-scheduling-windows-10-a.html","Hardware Accelerated GPU Scheduling - Turn On or Off in Windows 10")</f>
        <v>Hardware Accelerated GPU Scheduling - Turn On or Off in Windows 10</v>
      </c>
      <c r="B1352" s="10" t="s">
        <v>1179</v>
      </c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</row>
    <row r="1353" ht="27.0" customHeight="1">
      <c r="A1353" s="11" t="s">
        <v>1206</v>
      </c>
      <c r="B1353" s="10" t="s">
        <v>1159</v>
      </c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</row>
    <row r="1354" ht="27.0" customHeight="1">
      <c r="A1354" s="8" t="str">
        <f>HYPERLINK("https://www.tenforums.com/tutorials/78681-add-file-hash-context-menu-windows-8-10-a.html","Hash Context Menu - Add in Windows 8 and Windows 10")</f>
        <v>Hash Context Menu - Add in Windows 8 and Windows 10</v>
      </c>
      <c r="B1354" s="10" t="s">
        <v>1022</v>
      </c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</row>
    <row r="1355" ht="27.0" customHeight="1">
      <c r="A1355" s="11" t="str">
        <f>HYPERLINK("https://www.tenforums.com/tutorials/146775-how-change-hdr-sdr-brightness-balance-level-windows-10-a.html","HDR and SDR Brightness Balance Level - Change for Display in Windows 10")</f>
        <v>HDR and SDR Brightness Balance Level - Change for Display in Windows 10</v>
      </c>
      <c r="B1355" s="10" t="s">
        <v>1207</v>
      </c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</row>
    <row r="1356" ht="27.0" customHeight="1">
      <c r="A1356" s="8" t="str">
        <f>HYPERLINK("https://www.tenforums.com/tutorials/120188-turn-off-hdr-wcg-color-display-windows-10-a.html","HDR and WCG Color - Turn On or Off for a Display in Windows 10")</f>
        <v>HDR and WCG Color - Turn On or Off for a Display in Windows 10</v>
      </c>
      <c r="B1356" s="9" t="s">
        <v>1208</v>
      </c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</row>
    <row r="1357" ht="27.0" customHeight="1">
      <c r="A1357" s="11" t="str">
        <f>HYPERLINK("https://www.tenforums.com/tutorials/146838-how-turn-off-play-hdr-content-when-battery-windows-10-a.html","HDR Content - Turn On or Off Play when on Battery in Windows 10")</f>
        <v>HDR Content - Turn On or Off Play when on Battery in Windows 10</v>
      </c>
      <c r="B1357" s="10" t="s">
        <v>1209</v>
      </c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</row>
    <row r="1358" ht="27.0" customHeight="1">
      <c r="A1358" s="11" t="s">
        <v>1210</v>
      </c>
      <c r="B1358" s="10" t="s">
        <v>1211</v>
      </c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</row>
    <row r="1359" ht="27.0" customHeight="1">
      <c r="A1359" s="8" t="str">
        <f>HYPERLINK("https://www.tenforums.com/tutorials/102152-calibrate-built-display-hdr-video-windows-10-a.html","HDR Video - Calibrate Built-in Display for in Windows 10")</f>
        <v>HDR Video - Calibrate Built-in Display for in Windows 10</v>
      </c>
      <c r="B1359" s="9" t="s">
        <v>814</v>
      </c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</row>
    <row r="1360" ht="27.0" customHeight="1">
      <c r="A1360" s="8" t="str">
        <f>HYPERLINK("https://www.tenforums.com/tutorials/120195-turn-off-stream-hdr-video-display-windows-10-a.html","HDR Video Streaming - Turn On or Off for Display on Windows 10")</f>
        <v>HDR Video Streaming - Turn On or Off for Display on Windows 10</v>
      </c>
      <c r="B1360" s="9" t="s">
        <v>1212</v>
      </c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</row>
    <row r="1361" ht="27.0" customHeight="1">
      <c r="A1361" s="8" t="str">
        <f>HYPERLINK("https://www.tenforums.com/tutorials/92290-turn-off-notifications-head-mounted-display-windows-10-a.html","Head Mounted Display Notifications - Turn On or Off in Windows 10")</f>
        <v>Head Mounted Display Notifications - Turn On or Off in Windows 10</v>
      </c>
      <c r="B1361" s="9" t="s">
        <v>1213</v>
      </c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</row>
    <row r="1362" ht="27.0" customHeight="1">
      <c r="A1362" s="11" t="s">
        <v>1214</v>
      </c>
      <c r="B1362" s="10" t="s">
        <v>1215</v>
      </c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</row>
    <row r="1363" ht="27.0" customHeight="1">
      <c r="A1363" s="11" t="s">
        <v>1216</v>
      </c>
      <c r="B1363" s="10" t="s">
        <v>1217</v>
      </c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</row>
    <row r="1364" ht="27.0" customHeight="1">
      <c r="A1364" s="8" t="str">
        <f>HYPERLINK("https://www.tenforums.com/tutorials/46494-hey-cortana-enable-disable-lock-screen-windows-10-a.html","Hey Cortana - Enable or Disable on Lock Screen in Windows 10 ")</f>
        <v>Hey Cortana - Enable or Disable on Lock Screen in Windows 10 </v>
      </c>
      <c r="B1364" s="9" t="s">
        <v>644</v>
      </c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</row>
    <row r="1365" ht="27.0" customHeight="1">
      <c r="A1365" s="8" t="str">
        <f>HYPERLINK("https://www.tenforums.com/tutorials/18618-cortana-learn-my-voice-windows-10-a.html","Hey Cortana - Learn My Voice in Windows 10")</f>
        <v>Hey Cortana - Learn My Voice in Windows 10</v>
      </c>
      <c r="B1365" s="9" t="s">
        <v>653</v>
      </c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</row>
    <row r="1366" ht="27.0" customHeight="1">
      <c r="A1366" s="8" t="str">
        <f>HYPERLINK("https://www.tenforums.com/tutorials/18418-hey-cortana-turn-off-windows-10-a.html","Hey Cortana - Turn On or Off in Windows 10")</f>
        <v>Hey Cortana - Turn On or Off in Windows 10</v>
      </c>
      <c r="B1366" s="9" t="s">
        <v>1218</v>
      </c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</row>
    <row r="1367" ht="27.0" customHeight="1">
      <c r="A1367" s="8" t="str">
        <f>HYPERLINK("https://www.tenforums.com/tutorials/25151-hiberfile-type-specify-full-reduced-windows-10-a.html","Hiberfile Type - Specify as Full or Reduced in Windows 10")</f>
        <v>Hiberfile Type - Specify as Full or Reduced in Windows 10</v>
      </c>
      <c r="B1367" s="9" t="s">
        <v>1219</v>
      </c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</row>
    <row r="1368" ht="27.0" customHeight="1">
      <c r="A1368" s="8" t="str">
        <f>HYPERLINK("https://www.tenforums.com/tutorials/7468-hibernate-computer-windows-10-a.html","Hibernate Computer in Windows 10")</f>
        <v>Hibernate Computer in Windows 10</v>
      </c>
      <c r="B1368" s="9" t="s">
        <v>1220</v>
      </c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</row>
    <row r="1369" ht="27.0" customHeight="1">
      <c r="A1369" s="8" t="str">
        <f>HYPERLINK("https://www.tenforums.com/tutorials/67183-windows-go-enable-disable-using-hibernate-windows-10-pc.html","Hibernate - Enable or Disable for Windows To Go on Windows 10 PC ")</f>
        <v>Hibernate - Enable or Disable for Windows To Go on Windows 10 PC </v>
      </c>
      <c r="B1369" s="9" t="s">
        <v>1221</v>
      </c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</row>
    <row r="1370" ht="27.0" customHeight="1">
      <c r="A1370" s="8" t="str">
        <f>HYPERLINK("https://www.tenforums.com/tutorials/2859-hibernate-enable-disable-windows-10-a.html","Hibernate - Enable or Disable in Windows 10")</f>
        <v>Hibernate - Enable or Disable in Windows 10</v>
      </c>
      <c r="B1370" s="9" t="s">
        <v>1222</v>
      </c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</row>
    <row r="1371" ht="27.0" customHeight="1">
      <c r="A1371" s="8" t="str">
        <f>HYPERLINK("https://www.tenforums.com/tutorials/7445-hibernate-power-menu-add-remove-windows-10-a.html","Hibernate in Power menu - Add or Remove in Windows 10")</f>
        <v>Hibernate in Power menu - Add or Remove in Windows 10</v>
      </c>
      <c r="B1371" s="9" t="s">
        <v>1223</v>
      </c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</row>
    <row r="1372" ht="27.0" customHeight="1">
      <c r="A1372" s="8" t="str">
        <f>HYPERLINK("https://www.tenforums.com/tutorials/104886-disable-shut-down-restart-sleep-hibernate-windows-10-a.html","Hibernate, Shut Down, Restart, and Sleep in Power Menu - Enable or Disable in Windows 10")</f>
        <v>Hibernate, Shut Down, Restart, and Sleep in Power Menu - Enable or Disable in Windows 10</v>
      </c>
      <c r="B1372" s="9" t="s">
        <v>1224</v>
      </c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</row>
    <row r="1373" ht="27.0" customHeight="1">
      <c r="A1373" s="8" t="str">
        <f>HYPERLINK("https://www.tenforums.com/tutorials/9168-hidden-files-folders-drives-show-windows-10-a.html","Hidden Files, Folders, and Drives - Show in Windows 10")</f>
        <v>Hidden Files, Folders, and Drives - Show in Windows 10</v>
      </c>
      <c r="B1373" s="9" t="s">
        <v>1225</v>
      </c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</row>
    <row r="1374" ht="27.0" customHeight="1">
      <c r="A1374" s="8" t="str">
        <f>HYPERLINK("https://www.tenforums.com/tutorials/75901-hidden-items-add-context-menu-windows-10-a.html","Hidden items - Add to Context Menu in Windows 10")</f>
        <v>Hidden items - Add to Context Menu in Windows 10</v>
      </c>
      <c r="B1374" s="10" t="s">
        <v>1226</v>
      </c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</row>
    <row r="1375" ht="27.0" customHeight="1">
      <c r="A1375" s="8" t="str">
        <f>HYPERLINK("https://www.tenforums.com/tutorials/85586-set-unset-hidden-attribute-files-folders-windows-10-a.html","Hide and Unhide Files and Folders in Windows 10")</f>
        <v>Hide and Unhide Files and Folders in Windows 10</v>
      </c>
      <c r="B1375" s="9" t="s">
        <v>1048</v>
      </c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</row>
    <row r="1376" ht="27.0" customHeight="1">
      <c r="A1376" s="8" t="str">
        <f>HYPERLINK("https://www.tenforums.com/tutorials/73722-hide-selected-items-add-context-menu-windows-10-a.html","Hide selected items - Add to Context Menu in Windows 10 ")</f>
        <v>Hide selected items - Add to Context Menu in Windows 10 </v>
      </c>
      <c r="B1376" s="9" t="s">
        <v>1227</v>
      </c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</row>
    <row r="1377" ht="27.0" customHeight="1">
      <c r="A1377" s="8" t="str">
        <f>HYPERLINK("https://www.tenforums.com/tutorials/103598-enable-disable-high-contrast-keyboard-shortcut-windows.html","High Contrast Keyboard Shortcut - Enable or Disable in Windows")</f>
        <v>High Contrast Keyboard Shortcut - Enable or Disable in Windows</v>
      </c>
      <c r="B1377" s="9" t="s">
        <v>1228</v>
      </c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</row>
    <row r="1378" ht="27.0" customHeight="1">
      <c r="A1378" s="8" t="str">
        <f>HYPERLINK("https://www.tenforums.com/tutorials/131111-turn-off-high-contrast-mode-windows-10-a.html","High Contrast Mode - Turn On or Off in Windows 10")</f>
        <v>High Contrast Mode - Turn On or Off in Windows 10</v>
      </c>
      <c r="B1378" s="9" t="s">
        <v>1229</v>
      </c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</row>
    <row r="1379" ht="27.0" customHeight="1">
      <c r="A1379" s="8" t="str">
        <f>HYPERLINK("https://www.tenforums.com/tutorials/133894-change-highlighted-text-color-windows-10-a.html","Highlighted Text Color - Change in Windows 10")</f>
        <v>Highlighted Text Color - Change in Windows 10</v>
      </c>
      <c r="B1379" s="9" t="s">
        <v>1230</v>
      </c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</row>
    <row r="1380" ht="27.0" customHeight="1">
      <c r="A1380" s="8" t="str">
        <f>HYPERLINK("https://www.tenforums.com/tutorials/73653-history-add-context-menu-windows-10-a.html","History - Add to Context Menu in Windows 10 ")</f>
        <v>History - Add to Context Menu in Windows 10 </v>
      </c>
      <c r="B1380" s="9" t="s">
        <v>1231</v>
      </c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</row>
    <row r="1381" ht="27.0" customHeight="1">
      <c r="A1381" s="8" t="str">
        <f>HYPERLINK("https://www.tenforums.com/tutorials/78912-add-homegroup-context-menu-windows-10-a.html","HomeGroup Context Menu - Add in Windows 10")</f>
        <v>HomeGroup Context Menu - Add in Windows 10</v>
      </c>
      <c r="B1381" s="10" t="s">
        <v>1232</v>
      </c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</row>
    <row r="1382" ht="27.0" customHeight="1">
      <c r="A1382" s="8" t="str">
        <f>HYPERLINK("https://www.tenforums.com/tutorials/50225-homegroup-create-windows-10-a.html","Homegroup - Create in Windows 10")</f>
        <v>Homegroup - Create in Windows 10</v>
      </c>
      <c r="B1382" s="9" t="s">
        <v>1233</v>
      </c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</row>
    <row r="1383" ht="27.0" customHeight="1">
      <c r="A1383" s="8" t="str">
        <f>HYPERLINK("https://www.tenforums.com/tutorials/23558-homegroup-desktop-icon-add-remove-windows-10-a.html","Homegroup Desktop Icon - Add or Remove in Windows 10")</f>
        <v>Homegroup Desktop Icon - Add or Remove in Windows 10</v>
      </c>
      <c r="B1383" s="9" t="s">
        <v>1234</v>
      </c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</row>
    <row r="1384" ht="27.0" customHeight="1">
      <c r="A1384" s="8" t="str">
        <f>HYPERLINK("https://www.tenforums.com/tutorials/50294-homegroup-join-windows-10-a.html","Homegroup - Join in Windows 10")</f>
        <v>Homegroup - Join in Windows 10</v>
      </c>
      <c r="B1384" s="9" t="s">
        <v>1235</v>
      </c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</row>
    <row r="1385" ht="27.0" customHeight="1">
      <c r="A1385" s="8" t="str">
        <f>HYPERLINK("https://www.tenforums.com/tutorials/4870-homegroup-navigation-pane-add-remove-windows-10-a.html","Homegroup in Navigation Pane - Add or Remove in Windows 10")</f>
        <v>Homegroup in Navigation Pane - Add or Remove in Windows 10</v>
      </c>
      <c r="B1385" s="9" t="s">
        <v>1236</v>
      </c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</row>
    <row r="1386" ht="27.0" customHeight="1">
      <c r="A1386" s="8" t="str">
        <f>HYPERLINK("https://www.tenforums.com/tutorials/50310-homegroup-leave-windows-10-a.html","Homegroup - Leave in Windows 10")</f>
        <v>Homegroup - Leave in Windows 10</v>
      </c>
      <c r="B1386" s="9" t="s">
        <v>1237</v>
      </c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</row>
    <row r="1387" ht="27.0" customHeight="1">
      <c r="A1387" s="8" t="str">
        <f>HYPERLINK("https://www.tenforums.com/tutorials/50456-homegroup-password-change-windows-10-a.html","Homegroup Password - Change in Windows 10 ")</f>
        <v>Homegroup Password - Change in Windows 10 </v>
      </c>
      <c r="B1387" s="9" t="s">
        <v>1238</v>
      </c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</row>
    <row r="1388" ht="27.0" customHeight="1">
      <c r="A1388" s="8" t="str">
        <f>HYPERLINK("https://www.tenforums.com/tutorials/50414-homegroup-password-view-print-windows-10-a.html","Homegroup Password - View or Print in Windows 10 ")</f>
        <v>Homegroup Password - View or Print in Windows 10 </v>
      </c>
      <c r="B1388" s="9" t="s">
        <v>1239</v>
      </c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</row>
    <row r="1389" ht="27.0" customHeight="1">
      <c r="A1389" s="11" t="str">
        <f>HYPERLINK("https://www.tenforums.com/tutorials/141019-block-websites-using-hosts-file-windows.html","Hosts file - Block Websites in Windows")</f>
        <v>Hosts file - Block Websites in Windows</v>
      </c>
      <c r="B1389" s="10" t="s">
        <v>1240</v>
      </c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</row>
    <row r="1390" ht="27.0" customHeight="1">
      <c r="A1390" s="11" t="str">
        <f>HYPERLINK("https://www.tenforums.com/tutorials/140970-reset-hosts-file-back-default-windows.html","Hosts file - Reset back to default in Windows")</f>
        <v>Hosts file - Reset back to default in Windows</v>
      </c>
      <c r="B1390" s="10" t="s">
        <v>1241</v>
      </c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</row>
    <row r="1391" ht="27.0" customHeight="1">
      <c r="A1391" s="8" t="str">
        <f>HYPERLINK("https://www.tenforums.com/tutorials/49233-hotspot-2-0-networks-turn-off-windows-10-a.html","Hotspot 2.0 Networks - Turn On or Off in Windows 10 ")</f>
        <v>Hotspot 2.0 Networks - Turn On or Off in Windows 10 </v>
      </c>
      <c r="B1391" s="9" t="s">
        <v>1242</v>
      </c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</row>
    <row r="1392" ht="27.0" customHeight="1">
      <c r="A1392" s="8" t="str">
        <f>HYPERLINK("https://www.tenforums.com/tutorials/97842-change-hungapptimeout-value-windows-10-a.html","HungAppTimeout Value - Change in Windows 10")</f>
        <v>HungAppTimeout Value - Change in Windows 10</v>
      </c>
      <c r="B1392" s="9" t="s">
        <v>1243</v>
      </c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</row>
    <row r="1393" ht="27.0" customHeight="1">
      <c r="A1393" s="8" t="str">
        <f>HYPERLINK("https://www.tenforums.com/tutorials/135551-hyper-v-add-windows-xp-mode-virtual-machine-windows-10-a.html","Hyper-V - Add Windows XP Mode Virtual Machine in Windows 10")</f>
        <v>Hyper-V - Add Windows XP Mode Virtual Machine in Windows 10</v>
      </c>
      <c r="B1393" s="9" t="s">
        <v>1244</v>
      </c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</row>
    <row r="1394" ht="27.0" customHeight="1">
      <c r="A1394" s="8" t="str">
        <f>HYPERLINK("https://www.tenforums.com/tutorials/67869-bsod-crash-ctrl-scroll-lock-enable-disable-hyper-v.html","Hyper-V BSOD Crash on Ctrl+Scroll Lock - Enable or Disable")</f>
        <v>Hyper-V BSOD Crash on Ctrl+Scroll Lock - Enable or Disable</v>
      </c>
      <c r="B1394" s="9" t="s">
        <v>348</v>
      </c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</row>
    <row r="1395" ht="27.0" customHeight="1">
      <c r="A1395" s="8" t="str">
        <f>HYPERLINK("https://www.tenforums.com/tutorials/2229-hyper-v-checkpoints-create-use-windows-10-a.html","Hyper-V Checkpoints - Create and Use in Windows 10")</f>
        <v>Hyper-V Checkpoints - Create and Use in Windows 10</v>
      </c>
      <c r="B1395" s="9" t="s">
        <v>1245</v>
      </c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</row>
    <row r="1396" ht="27.0" customHeight="1">
      <c r="A1396" s="8" t="str">
        <f>HYPERLINK("https://www.tenforums.com/tutorials/2206-hyper-v-create-use-vhd-windows-10-disk2vhd.html","Hyper-V - Create and Use VHD of Windows 10 with Disk2VHD")</f>
        <v>Hyper-V - Create and Use VHD of Windows 10 with Disk2VHD</v>
      </c>
      <c r="B1396" s="9" t="s">
        <v>1246</v>
      </c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</row>
    <row r="1397" ht="27.0" customHeight="1">
      <c r="A1397" s="11" t="str">
        <f>HYPERLINK("https://www.tenforums.com/tutorials/139511-hyper-v-use-differencing-disks.html","Hyper-V Differencing Disks - Use in Windows 10")</f>
        <v>Hyper-V Differencing Disks - Use in Windows 10</v>
      </c>
      <c r="B1397" s="10" t="s">
        <v>1247</v>
      </c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</row>
    <row r="1398" ht="27.0" customHeight="1">
      <c r="A1398" s="8" t="str">
        <f>HYPERLINK("https://www.tenforums.com/tutorials/42396-hyper-v-floppy-disk-drive-remove-windows-virtual-machine.html","Hyper-V Floppy Disk Drive - Remove in Windows Virtual Machine")</f>
        <v>Hyper-V Floppy Disk Drive - Remove in Windows Virtual Machine</v>
      </c>
      <c r="B1398" s="9" t="s">
        <v>1098</v>
      </c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</row>
    <row r="1399" ht="27.0" customHeight="1">
      <c r="A1399" s="8" t="str">
        <f>HYPERLINK("https://www.tenforums.com/tutorials/57136-hyper-v-enhanced-session-mode-turn-off-windows-10-a.html","Hyper-V Enhanced Session Mode - Turn On or Off in Windows 10 ")</f>
        <v>Hyper-V Enhanced Session Mode - Turn On or Off in Windows 10 </v>
      </c>
      <c r="B1399" s="9" t="s">
        <v>1248</v>
      </c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</row>
    <row r="1400" ht="27.0" customHeight="1">
      <c r="A1400" s="11" t="str">
        <f>HYPERLINK("https://www.tenforums.com/tutorials/154648-how-add-hyper-v-manager-control-panel-windows-10-a.html","Hyper-V Manager - Add to Control Panel in Windows 10")</f>
        <v>Hyper-V Manager - Add to Control Panel in Windows 10</v>
      </c>
      <c r="B1400" s="10" t="s">
        <v>599</v>
      </c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</row>
    <row r="1401" ht="27.0" customHeight="1">
      <c r="A1401" s="8" t="str">
        <f>HYPERLINK("https://www.tenforums.com/tutorials/56563-hyper-v-manager-shortcut-create-windows-10-a.html","Hyper-V Manager shortcut - Create in Windows 10 ")</f>
        <v>Hyper-V Manager shortcut - Create in Windows 10 </v>
      </c>
      <c r="B1401" s="9" t="s">
        <v>1249</v>
      </c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</row>
    <row r="1402" ht="27.0" customHeight="1">
      <c r="A1402" s="8" t="str">
        <f>HYPERLINK("https://www.tenforums.com/tutorials/53256-hyper-v-native-boot-vhd.html","Hyper-V - Native Boot VHD ")</f>
        <v>Hyper-V - Native Boot VHD </v>
      </c>
      <c r="B1402" s="9" t="s">
        <v>1250</v>
      </c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</row>
    <row r="1403" ht="27.0" customHeight="1">
      <c r="A1403" s="11" t="str">
        <f>HYPERLINK("https://www.tenforums.com/tutorials/139453-hyper-v-nested-virtualization-run-virtual-machines-virtual-machine.html","Hyper-V Nested Virtualization: Run virtual machines on virtual machine")</f>
        <v>Hyper-V Nested Virtualization: Run virtual machines on virtual machine</v>
      </c>
      <c r="B1403" s="10" t="s">
        <v>1251</v>
      </c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</row>
    <row r="1404" ht="27.0" customHeight="1">
      <c r="A1404" s="11" t="str">
        <f>HYPERLINK("https://www.tenforums.com/tutorials/140457-hyper-v-optimizing-virtual-machines.html","Hyper-V - Optimizing Virtual Machines")</f>
        <v>Hyper-V - Optimizing Virtual Machines</v>
      </c>
      <c r="B1404" s="10" t="s">
        <v>1252</v>
      </c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</row>
    <row r="1405" ht="27.0" customHeight="1">
      <c r="A1405" s="8" t="str">
        <f>HYPERLINK("https://www.tenforums.com/tutorials/74598-hyper-v-quick-create-create-copy-virtual-machine.html","Hyper-V Quick Create - Create or Copy a Virtual Machine")</f>
        <v>Hyper-V Quick Create - Create or Copy a Virtual Machine</v>
      </c>
      <c r="B1405" s="10" t="s">
        <v>1253</v>
      </c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</row>
    <row r="1406" ht="27.0" customHeight="1">
      <c r="A1406" s="8" t="str">
        <f>HYPERLINK("https://www.tenforums.com/tutorials/118110-hyper-v-quick-create-setup-ubuntu-linux-virtual-machine.html","Hyper-V Quick Create - Setup Ubuntu Linux virtual machine")</f>
        <v>Hyper-V Quick Create - Setup Ubuntu Linux virtual machine</v>
      </c>
      <c r="B1406" s="9" t="s">
        <v>1254</v>
      </c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</row>
    <row r="1407" ht="27.0" customHeight="1">
      <c r="A1407" s="11" t="str">
        <f>HYPERLINK("https://www.tenforums.com/tutorials/139405-run-hyper-v-virtualbox-vmware-same-computer.html","Hyper-V, VirtualBox and VMware - Run on same Computer")</f>
        <v>Hyper-V, VirtualBox and VMware - Run on same Computer</v>
      </c>
      <c r="B1407" s="10" t="s">
        <v>1255</v>
      </c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</row>
    <row r="1408" ht="27.0" customHeight="1">
      <c r="A1408" s="8" t="str">
        <f>HYPERLINK("https://www.tenforums.com/tutorials/56842-hyper-v-virtual-hard-disks-folder-change-windows-10-a.html","Hyper-V Virtual Hard Disks Folder - Change in Windows 10 ")</f>
        <v>Hyper-V Virtual Hard Disks Folder - Change in Windows 10 </v>
      </c>
      <c r="B1408" s="9" t="s">
        <v>1256</v>
      </c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</row>
    <row r="1409" ht="27.0" customHeight="1">
      <c r="A1409" s="8" t="str">
        <f>HYPERLINK("https://www.tenforums.com/tutorials/56257-hyper-v-virtual-machine-add-remove-physical-hard-disk.html","Hyper-V Virtual Machine - Add or Remove Physical Hard Disk ")</f>
        <v>Hyper-V Virtual Machine - Add or Remove Physical Hard Disk </v>
      </c>
      <c r="B1409" s="9" t="s">
        <v>1257</v>
      </c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</row>
    <row r="1410" ht="27.0" customHeight="1">
      <c r="A1410" s="8" t="str">
        <f>HYPERLINK("https://www.tenforums.com/tutorials/68819-hyper-v-virtual-machine-change-dpi-zoom-level-windows-10-a.html","Hyper-V Virtual Machine - Change DPI Zoom Level in Windows 10 ")</f>
        <v>Hyper-V Virtual Machine - Change DPI Zoom Level in Windows 10 </v>
      </c>
      <c r="B1410" s="9" t="s">
        <v>860</v>
      </c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</row>
    <row r="1411" ht="27.0" customHeight="1">
      <c r="A1411" s="8" t="str">
        <f>HYPERLINK("https://www.tenforums.com/tutorials/57965-hyper-v-virtual-machine-connection-shortcut-create-windows-10-a.html","Hyper-V Virtual Machine Connection shortcut - Create in Windows 10 ")</f>
        <v>Hyper-V Virtual Machine Connection shortcut - Create in Windows 10 </v>
      </c>
      <c r="B1411" s="9" t="s">
        <v>1258</v>
      </c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</row>
    <row r="1412" ht="27.0" customHeight="1">
      <c r="A1412" s="8" t="str">
        <f>HYPERLINK("https://www.tenforums.com/tutorials/2371-hyper-v-virtual-machine-create-shortcut-windows.html","Hyper-V Virtual Machine - Create Shortcut in Windows")</f>
        <v>Hyper-V Virtual Machine - Create Shortcut in Windows</v>
      </c>
      <c r="B1412" s="9" t="s">
        <v>1259</v>
      </c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</row>
    <row r="1413" ht="27.0" customHeight="1">
      <c r="A1413" s="8" t="str">
        <f>HYPERLINK("https://www.tenforums.com/tutorials/128821-delete-hyper-v-virtual-machine-windows-10-a.html","Hyper-V Virtual Machine - Delete in Windows 10")</f>
        <v>Hyper-V Virtual Machine - Delete in Windows 10</v>
      </c>
      <c r="B1413" s="9" t="s">
        <v>1260</v>
      </c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</row>
    <row r="1414" ht="27.0" customHeight="1">
      <c r="A1414" s="8" t="str">
        <f>HYPERLINK("https://www.tenforums.com/tutorials/56748-hyper-v-virtual-machine-export-windows-10-a.html","Hyper-V Virtual Machine - Export in Windows 10 ")</f>
        <v>Hyper-V Virtual Machine - Export in Windows 10 </v>
      </c>
      <c r="B1414" s="9" t="s">
        <v>1261</v>
      </c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</row>
    <row r="1415" ht="27.0" customHeight="1">
      <c r="A1415" s="8" t="str">
        <f>HYPERLINK("https://www.tenforums.com/tutorials/56727-hyper-v-virtual-machine-import-windows-10-a.html","Hyper-V Virtual Machine - Import in Windows 10 ")</f>
        <v>Hyper-V Virtual Machine - Import in Windows 10 </v>
      </c>
      <c r="B1415" s="9" t="s">
        <v>1262</v>
      </c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</row>
    <row r="1416" ht="27.0" customHeight="1">
      <c r="A1416" s="8" t="str">
        <f>HYPERLINK("https://www.tenforums.com/tutorials/128931-move-hyper-v-virtual-machine-windows-10-a.html","Hyper-V Virtual Machine - Move in Windows 10")</f>
        <v>Hyper-V Virtual Machine - Move in Windows 10</v>
      </c>
      <c r="B1416" s="9" t="s">
        <v>1263</v>
      </c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</row>
    <row r="1417" ht="27.0" customHeight="1">
      <c r="A1417" s="8" t="str">
        <f>HYPERLINK("https://www.tenforums.com/tutorials/128687-rename-hyper-v-virtual-machine-windows-10-a.html","Hyper-V Virtual Machine - Rename in Windows 10")</f>
        <v>Hyper-V Virtual Machine - Rename in Windows 10</v>
      </c>
      <c r="B1417" s="9" t="s">
        <v>1264</v>
      </c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</row>
    <row r="1418" ht="27.0" customHeight="1">
      <c r="A1418" s="8" t="str">
        <f>HYPERLINK("https://www.tenforums.com/tutorials/56436-hyper-v-virtual-machine-see-if-generation-1-generation-2-a.html","Hyper-V Virtual Machine - See if Generation 1 or Generation 2 ")</f>
        <v>Hyper-V Virtual Machine - See if Generation 1 or Generation 2 </v>
      </c>
      <c r="B1418" s="9" t="s">
        <v>1265</v>
      </c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</row>
    <row r="1419" ht="27.0" customHeight="1">
      <c r="A1419" s="8" t="str">
        <f>HYPERLINK("https://www.tenforums.com/tutorials/58091-hyper-v-virtual-machine-use-local-devices-resources-windows.html","Hyper-V Virtual Machine - Use Local Devices and Resources in Windows ")</f>
        <v>Hyper-V Virtual Machine - Use Local Devices and Resources in Windows </v>
      </c>
      <c r="B1419" s="9" t="s">
        <v>1266</v>
      </c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</row>
    <row r="1420" ht="27.0" customHeight="1">
      <c r="A1420" s="8" t="str">
        <f>HYPERLINK("https://www.tenforums.com/tutorials/86202-use-hyper-v-virtual-machine-get-windows-10-insider-iso.html","Hyper-V virtual machine - Use to get Windows 10 Insider ISO images")</f>
        <v>Hyper-V virtual machine - Use to get Windows 10 Insider ISO images</v>
      </c>
      <c r="B1420" s="9" t="s">
        <v>1267</v>
      </c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</row>
    <row r="1421" ht="27.0" customHeight="1">
      <c r="A1421" s="8" t="str">
        <f>HYPERLINK("https://www.tenforums.com/tutorials/56837-hyper-v-virtual-machines-default-folder-change-windows-10-a.html","Hyper-V Virtual Machines Default Folder - Change in Windows 10 ")</f>
        <v>Hyper-V Virtual Machines Default Folder - Change in Windows 10 </v>
      </c>
      <c r="B1421" s="9" t="s">
        <v>1268</v>
      </c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</row>
    <row r="1422" ht="27.0" customHeight="1">
      <c r="A1422" s="8" t="str">
        <f>HYPERLINK("https://www.tenforums.com/tutorials/2087-hyper-v-virtualization-setup-use-windows-10-a.html","Hyper-V virtualization - Setup and Use in Windows 10")</f>
        <v>Hyper-V virtualization - Setup and Use in Windows 10</v>
      </c>
      <c r="B1422" s="9" t="s">
        <v>1269</v>
      </c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</row>
    <row r="1423" ht="27.0" customHeight="1">
      <c r="A1423" s="8" t="str">
        <f>HYPERLINK("https://www.tenforums.com/tutorials/2291-hyper-v-vm-install-centos-linux-windows-10-a.html","Hyper-V VM - Install CentOS Linux in Windows 10")</f>
        <v>Hyper-V VM - Install CentOS Linux in Windows 10</v>
      </c>
      <c r="B1423" s="9" t="s">
        <v>1270</v>
      </c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</row>
    <row r="1424" ht="27.0" customHeight="1">
      <c r="A1424" s="6" t="s">
        <v>1271</v>
      </c>
      <c r="B1424" s="6" t="s">
        <v>1271</v>
      </c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</row>
    <row r="1425" ht="27.0" customHeight="1">
      <c r="A1425" s="8" t="str">
        <f>HYPERLINK("https://www.tenforums.com/tutorials/5645-icon-cache-rebuild-windows-10-a.html","Icon Cache - Rebuild in Windows 10")</f>
        <v>Icon Cache - Rebuild in Windows 10</v>
      </c>
      <c r="B1425" s="9" t="s">
        <v>1272</v>
      </c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</row>
    <row r="1426" ht="27.0" customHeight="1">
      <c r="A1426" s="8" t="str">
        <f>HYPERLINK("https://www.tenforums.com/tutorials/125988-change-icon-cache-size-windows.html","Icon Cache Size - Change in Windows")</f>
        <v>Icon Cache Size - Change in Windows</v>
      </c>
      <c r="B1426" s="9" t="s">
        <v>1273</v>
      </c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</row>
    <row r="1427" ht="27.0" customHeight="1">
      <c r="A1427" s="8" t="str">
        <f>HYPERLINK("https://www.tenforums.com/tutorials/128170-extract-icon-file-windows.html","Icon - Extract from File in Windows")</f>
        <v>Icon - Extract from File in Windows</v>
      </c>
      <c r="B1427" s="9" t="s">
        <v>1274</v>
      </c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</row>
    <row r="1428" ht="27.0" customHeight="1">
      <c r="A1428" s="8" t="str">
        <f>HYPERLINK("https://www.tenforums.com/tutorials/3963-folder-icon-change-windows-10-a.html","Icon of Folder - Change in Windows 10")</f>
        <v>Icon of Folder - Change in Windows 10</v>
      </c>
      <c r="B1428" s="9" t="s">
        <v>1104</v>
      </c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</row>
    <row r="1429" ht="27.0" customHeight="1">
      <c r="A1429" s="8" t="str">
        <f>HYPERLINK("https://www.tenforums.com/tutorials/19768-icons-text-size-change-windows-10-a.html","Icons Text Size - Change in Windows 10")</f>
        <v>Icons Text Size - Change in Windows 10</v>
      </c>
      <c r="B1429" s="9" t="s">
        <v>1275</v>
      </c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</row>
    <row r="1430" ht="27.0" customHeight="1">
      <c r="A1430" s="8" t="str">
        <f>HYPERLINK("https://www.tenforums.com/tutorials/77021-rotate-image-windows-10-a.html","Image - Rotate in Windows 10")</f>
        <v>Image - Rotate in Windows 10</v>
      </c>
      <c r="B1430" s="10" t="s">
        <v>1276</v>
      </c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</row>
    <row r="1431" ht="27.0" customHeight="1">
      <c r="A1431" s="8" t="str">
        <f>HYPERLINK("https://www.tenforums.com/tutorials/32118-inactive-title-bar-color-change-windows-10-a.html","Inactive Title Bar Color - Change in Windows 10")</f>
        <v>Inactive Title Bar Color - Change in Windows 10</v>
      </c>
      <c r="B1431" s="9" t="s">
        <v>524</v>
      </c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</row>
    <row r="1432" ht="27.0" customHeight="1">
      <c r="A1432" s="8" t="str">
        <f>HYPERLINK("https://www.tenforums.com/tutorials/37130-include-library-add-remove-context-menu-windows-10-a.html","Include in library - Add or Remove from Context Menu in Windows 10")</f>
        <v>Include in library - Add or Remove from Context Menu in Windows 10</v>
      </c>
      <c r="B1432" s="9" t="s">
        <v>1277</v>
      </c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</row>
    <row r="1433" ht="27.0" customHeight="1">
      <c r="A1433" s="8" t="str">
        <f>HYPERLINK("https://www.tenforums.com/tutorials/93784-disable-adding-removable-drives-index-libraries-windows-10-a.html","Index and Libraries - Disable Adding Removable Drives in Windows 10")</f>
        <v>Index and Libraries - Disable Adding Removable Drives in Windows 10</v>
      </c>
      <c r="B1433" s="9" t="s">
        <v>1278</v>
      </c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</row>
    <row r="1434" ht="27.0" customHeight="1">
      <c r="A1434" s="8" t="str">
        <f>HYPERLINK("https://www.tenforums.com/tutorials/59374-index-encrypted-files-turn-off-windows-10-a.html","Index Encrypted Files - Turn On or Off in Windows 10 ")</f>
        <v>Index Encrypted Files - Turn On or Off in Windows 10 </v>
      </c>
      <c r="B1434" s="9" t="s">
        <v>929</v>
      </c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</row>
    <row r="1435" ht="27.0" customHeight="1">
      <c r="A1435" s="8" t="str">
        <f>HYPERLINK("https://www.tenforums.com/tutorials/58952-search-index-file-types-add-remove-windows-10-a.html","Index File Types - Add or Remove in Windows 10 ")</f>
        <v>Index File Types - Add or Remove in Windows 10 </v>
      </c>
      <c r="B1435" s="9" t="s">
        <v>1279</v>
      </c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</row>
    <row r="1436" ht="27.0" customHeight="1">
      <c r="A1436" s="8" t="str">
        <f>HYPERLINK("https://www.tenforums.com/tutorials/59016-search-index-location-change-windows-10-a.html","Index Location - Change in Windows 10 ")</f>
        <v>Index Location - Change in Windows 10 </v>
      </c>
      <c r="B1436" s="9" t="s">
        <v>1280</v>
      </c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</row>
    <row r="1437" ht="27.0" customHeight="1">
      <c r="A1437" s="8" t="str">
        <f>HYPERLINK("https://www.tenforums.com/tutorials/58756-search-index-locations-add-remove-windows-10-a.html","Index Locations - Add or Remove in Windows 10 ")</f>
        <v>Index Locations - Add or Remove in Windows 10 </v>
      </c>
      <c r="B1437" s="9" t="s">
        <v>1281</v>
      </c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</row>
    <row r="1438" ht="27.0" customHeight="1">
      <c r="A1438" s="8" t="str">
        <f>HYPERLINK("https://www.tenforums.com/tutorials/93805-enable-disable-modifying-indexed-locations-windows.html","Indexed Locations - Enable or Disable Modifying in Windows")</f>
        <v>Indexed Locations - Enable or Disable Modifying in Windows</v>
      </c>
      <c r="B1438" s="9" t="s">
        <v>1282</v>
      </c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</row>
    <row r="1439" ht="27.0" customHeight="1">
      <c r="A1439" s="8" t="str">
        <f>HYPERLINK("https://www.tenforums.com/tutorials/58569-rebuild-search-index-windows-10-a.html","Index - Rebuild in Windows 10 ")</f>
        <v>Index - Rebuild in Windows 10 </v>
      </c>
      <c r="B1439" s="9" t="s">
        <v>1283</v>
      </c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</row>
    <row r="1440" ht="27.0" customHeight="1">
      <c r="A1440" s="8" t="str">
        <f>HYPERLINK("https://www.tenforums.com/tutorials/93655-enable-disable-indexer-backoff-windows.html","Indexer Backoff - Enable or Disable in Windows")</f>
        <v>Indexer Backoff - Enable or Disable in Windows</v>
      </c>
      <c r="B1440" s="9" t="s">
        <v>1284</v>
      </c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</row>
    <row r="1441" ht="27.0" customHeight="1">
      <c r="A1441" s="11" t="str">
        <f>HYPERLINK("https://www.tenforums.com/tutorials/148377-use-indexer-diagnostics-app-windows-search-issues-windows-10-a.html","Indexer Diagnostics App for Windows Search Indexer Issues in Windows 10")</f>
        <v>Indexer Diagnostics App for Windows Search Indexer Issues in Windows 10</v>
      </c>
      <c r="B1441" s="10" t="s">
        <v>1285</v>
      </c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</row>
    <row r="1442" ht="27.0" customHeight="1">
      <c r="A1442" s="8" t="str">
        <f>HYPERLINK("https://www.tenforums.com/tutorials/93736-allow-file-contents-properties-indexed-drive-windows.html","Indexing Contents and Properties of Files on a Drive - Turn On or Off in Windows")</f>
        <v>Indexing Contents and Properties of Files on a Drive - Turn On or Off in Windows</v>
      </c>
      <c r="B1442" s="9" t="s">
        <v>1286</v>
      </c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</row>
    <row r="1443" ht="27.0" customHeight="1">
      <c r="A1443" s="8" t="str">
        <f>HYPERLINK("https://www.tenforums.com/tutorials/93666-enable-disable-search-indexing-windows.html","Indexing - Enable or Disable in Windows")</f>
        <v>Indexing - Enable or Disable in Windows</v>
      </c>
      <c r="B1443" s="9" t="s">
        <v>1287</v>
      </c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</row>
    <row r="1444" ht="27.0" customHeight="1">
      <c r="A1444" s="8" t="str">
        <f>HYPERLINK("https://www.tenforums.com/tutorials/93880-enable-disable-indexing-when-battery-power-windows.html","Indexing - Enable or Disable when on Battery Power in Windows")</f>
        <v>Indexing - Enable or Disable when on Battery Power in Windows</v>
      </c>
      <c r="B1444" s="9" t="s">
        <v>1288</v>
      </c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</row>
    <row r="1445" ht="27.0" customHeight="1">
      <c r="A1445" s="8" t="str">
        <f>HYPERLINK("https://www.tenforums.com/tutorials/93808-enable-disable-advanced-indexing-options-windows.html","Indexing Options - Enable or Disable Advanced Indexing Options in Windows")</f>
        <v>Indexing Options - Enable or Disable Advanced Indexing Options in Windows</v>
      </c>
      <c r="B1445" s="9" t="s">
        <v>1289</v>
      </c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</row>
    <row r="1446" ht="27.0" customHeight="1">
      <c r="A1446" s="8" t="str">
        <f>HYPERLINK("https://www.tenforums.com/tutorials/93647-create-indexing-options-shortcut-windows-10-a.html","Indexing Options Shortcut - Create in Windows 10")</f>
        <v>Indexing Options Shortcut - Create in Windows 10</v>
      </c>
      <c r="B1446" s="9" t="s">
        <v>1290</v>
      </c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</row>
    <row r="1447" ht="27.0" customHeight="1">
      <c r="A1447" s="8" t="str">
        <f>HYPERLINK("https://www.tenforums.com/tutorials/37959-shortcut-infotip-details-customize-windows.html","Infotip Details of Shortcuts - Customize in Windows")</f>
        <v>Infotip Details of Shortcuts - Customize in Windows</v>
      </c>
      <c r="B1447" s="10" t="s">
        <v>1291</v>
      </c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</row>
    <row r="1448" ht="27.0" customHeight="1">
      <c r="A1448" s="8" t="str">
        <f>HYPERLINK("https://www.tenforums.com/tutorials/89239-hide-show-pop-up-descriptions-windows-10-a.html","Infotip Pop-up Description for Folder and Desktop Items - Hide or Show in Windows 10")</f>
        <v>Infotip Pop-up Description for Folder and Desktop Items - Hide or Show in Windows 10</v>
      </c>
      <c r="B1448" s="9" t="s">
        <v>1292</v>
      </c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</row>
    <row r="1449" ht="27.0" customHeight="1">
      <c r="A1449" s="8" t="str">
        <f>HYPERLINK("https://www.tenforums.com/tutorials/88370-add-inherited-permissions-context-menu-windows.html","Inherited Permissions Context Menu - Add in Windows")</f>
        <v>Inherited Permissions Context Menu - Add in Windows</v>
      </c>
      <c r="B1449" s="9" t="s">
        <v>1293</v>
      </c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</row>
    <row r="1450" ht="27.0" customHeight="1">
      <c r="A1450" s="8" t="str">
        <f>HYPERLINK("https://www.tenforums.com/tutorials/88305-enable-disable-inherited-permissions-objects-windows.html","Inherited Permissions for Files and Folders - Enable or Disable in Windows")</f>
        <v>Inherited Permissions for Files and Folders - Enable or Disable in Windows</v>
      </c>
      <c r="B1450" s="9" t="s">
        <v>1294</v>
      </c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</row>
    <row r="1451" ht="27.0" customHeight="1">
      <c r="A1451" s="8" t="str">
        <f>HYPERLINK("https://www.tenforums.com/tutorials/118127-turn-off-inking-typing-personalization-windows-10-a.html","Inking &amp; Typing Personalization - Turn On or Off in Windows 10")</f>
        <v>Inking &amp; Typing Personalization - Turn On or Off in Windows 10</v>
      </c>
      <c r="B1451" s="9" t="s">
        <v>1295</v>
      </c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</row>
    <row r="1452" ht="27.0" customHeight="1">
      <c r="A1452" s="8" t="str">
        <f>HYPERLINK("https://www.tenforums.com/tutorials/107050-turn-off-improve-inking-typing-recognition-windows-10-a.html","Inking &amp; Typing - Turn On or Off Improve Recognition in Windows 10")</f>
        <v>Inking &amp; Typing - Turn On or Off Improve Recognition in Windows 10</v>
      </c>
      <c r="B1452" s="9" t="s">
        <v>1296</v>
      </c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</row>
    <row r="1453" ht="27.0" customHeight="1">
      <c r="A1453" s="8" t="str">
        <f>HYPERLINK("https://www.tenforums.com/tutorials/83125-turn-off-inline-autocomplete-file-explorer-run-dialog.html","Inline AutoComplete in File Explorer and Run Dialog - Turn On or Off in Windows 10")</f>
        <v>Inline AutoComplete in File Explorer and Run Dialog - Turn On or Off in Windows 10</v>
      </c>
      <c r="B1453" s="10" t="s">
        <v>997</v>
      </c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</row>
    <row r="1454" ht="27.0" customHeight="1">
      <c r="A1454" s="8" t="str">
        <f>HYPERLINK("https://www.tenforums.com/tutorials/16397-repair-install-windows-10-place-upgrade.html","In-place Upgrade to Repair Install Windows 10")</f>
        <v>In-place Upgrade to Repair Install Windows 10</v>
      </c>
      <c r="B1454" s="9" t="s">
        <v>1297</v>
      </c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</row>
    <row r="1455" ht="27.0" customHeight="1">
      <c r="A1455" s="8" t="str">
        <f>HYPERLINK("https://www.tenforums.com/tutorials/103041-turn-off-language-bar-input-indicator-windows-10-a.html","Input Indicator and Language Bar - Turn On or Off in Windows 10")</f>
        <v>Input Indicator and Language Bar - Turn On or Off in Windows 10</v>
      </c>
      <c r="B1455" s="9" t="s">
        <v>1298</v>
      </c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</row>
    <row r="1456" ht="27.0" customHeight="1">
      <c r="A1456" s="8" t="str">
        <f>HYPERLINK("https://www.tenforums.com/tutorials/102923-set-default-keyboard-input-language-windows-10-a.html","Input Method Language - Set Default in Windows 10")</f>
        <v>Input Method Language - Set Default in Windows 10</v>
      </c>
      <c r="B1456" s="9" t="s">
        <v>1299</v>
      </c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</row>
    <row r="1457" ht="27.0" customHeight="1">
      <c r="A1457" s="8" t="str">
        <f>HYPERLINK("https://www.tenforums.com/tutorials/63585-insider-build-settings-enable-disable-windows-10-a.html","Insider Build Settings - Enable or Disable in Windows 10 ")</f>
        <v>Insider Build Settings - Enable or Disable in Windows 10 </v>
      </c>
      <c r="B1457" s="9" t="s">
        <v>1300</v>
      </c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</row>
    <row r="1458" ht="27.0" customHeight="1">
      <c r="A1458" s="8" t="str">
        <f>HYPERLINK("https://www.tenforums.com/tutorials/24545-insider-builds-change-account-used-windows-10-a.html","Insider Builds - Change Account Used in Windows 10")</f>
        <v>Insider Builds - Change Account Used in Windows 10</v>
      </c>
      <c r="B1458" s="9" t="s">
        <v>1301</v>
      </c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</row>
    <row r="1459" ht="27.0" customHeight="1">
      <c r="A1459" s="8" t="str">
        <f>HYPERLINK("https://www.tenforums.com/tutorials/12316-insider-builds-start-stop-receiving-windows-10-a.html","Insider Builds - Start or Stop Receiving in Windows 10")</f>
        <v>Insider Builds - Start or Stop Receiving in Windows 10</v>
      </c>
      <c r="B1459" s="9" t="s">
        <v>1302</v>
      </c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</row>
    <row r="1460" ht="27.0" customHeight="1">
      <c r="A1460" s="8" t="str">
        <f>HYPERLINK("https://www.tenforums.com/tutorials/29204-install-uninstall-insider-hub-windows-10-a.html","Insider Hub - Install or Uninstall in Windows 10")</f>
        <v>Insider Hub - Install or Uninstall in Windows 10</v>
      </c>
      <c r="B1460" s="10" t="s">
        <v>1303</v>
      </c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</row>
    <row r="1461" ht="27.0" customHeight="1">
      <c r="A1461" s="8" t="str">
        <f>HYPERLINK("https://www.tenforums.com/tutorials/122593-check-expiry-date-windows-10-insider-preview-build.html","Insider Preview Build - Check Expiry Date of Windows 10")</f>
        <v>Insider Preview Build - Check Expiry Date of Windows 10</v>
      </c>
      <c r="B1461" s="9" t="s">
        <v>957</v>
      </c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</row>
    <row r="1462" ht="27.0" customHeight="1">
      <c r="A1462" s="11" t="s">
        <v>1304</v>
      </c>
      <c r="B1462" s="10" t="s">
        <v>1305</v>
      </c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</row>
    <row r="1463" ht="27.0" customHeight="1">
      <c r="A1463" s="8" t="str">
        <f>HYPERLINK("https://www.tenforums.com/tutorials/50664-windows-10-mobile-insider-preview-builds-stop-receiving.html","Insider Preview Builds - Stop Receiving on Windows 10 Mobile Phone")</f>
        <v>Insider Preview Builds - Stop Receiving on Windows 10 Mobile Phone</v>
      </c>
      <c r="B1463" s="9" t="s">
        <v>1306</v>
      </c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</row>
    <row r="1464" ht="27.0" customHeight="1">
      <c r="A1464" s="11" t="s">
        <v>1307</v>
      </c>
      <c r="B1464" s="10" t="s">
        <v>1308</v>
      </c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</row>
    <row r="1465" ht="27.0" customHeight="1">
      <c r="A1465" s="11" t="s">
        <v>1309</v>
      </c>
      <c r="B1465" s="10" t="s">
        <v>1310</v>
      </c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</row>
    <row r="1466" ht="27.0" customHeight="1">
      <c r="A1466" s="11" t="s">
        <v>1311</v>
      </c>
      <c r="B1466" s="10" t="s">
        <v>1312</v>
      </c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</row>
    <row r="1467" ht="27.0" customHeight="1">
      <c r="A1467" s="8" t="str">
        <f>HYPERLINK("https://www.tenforums.com/tutorials/89857-skip-ahead-next-release-windows-10-insiders-fast-ring.html","Insiders - Skip Ahead to the Next Windows Release")</f>
        <v>Insiders - Skip Ahead to the Next Windows Release</v>
      </c>
      <c r="B1467" s="9" t="s">
        <v>1313</v>
      </c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</row>
    <row r="1468" ht="27.0" customHeight="1">
      <c r="A1468" s="8" t="str">
        <f>HYPERLINK("https://www.tenforums.com/tutorials/55798-windows-10-original-install-date-time-find.html","Install Date and Time for Windows 10 - Find ")</f>
        <v>Install Date and Time for Windows 10 - Find </v>
      </c>
      <c r="B1468" s="9" t="s">
        <v>1314</v>
      </c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</row>
    <row r="1469" ht="27.0" customHeight="1">
      <c r="A1469" s="8" t="str">
        <f>HYPERLINK("https://www.tenforums.com/tutorials/90761-install-windows-10-s-windows-10-pc.html","Install Windows 10 S on a Windows 10 PC")</f>
        <v>Install Windows 10 S on a Windows 10 PC</v>
      </c>
      <c r="B1469" s="9" t="s">
        <v>1315</v>
      </c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</row>
    <row r="1470" ht="27.0" customHeight="1">
      <c r="A1470" s="8" t="str">
        <f>HYPERLINK("https://www.tenforums.com/tutorials/103340-dism-split-install-wim-file.html","Install.wim file - Split with DISM")</f>
        <v>Install.wim file - Split with DISM</v>
      </c>
      <c r="B1470" s="9" t="s">
        <v>811</v>
      </c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</row>
    <row r="1471" ht="27.0" customHeight="1">
      <c r="A1471" s="8" t="str">
        <f>HYPERLINK("https://www.tenforums.com/tutorials/6088-intel-hd-graphics-desktop-context-menu-add-remove-windows.html","Intel HD Graphics desktop context menu - Add or Remove in Windows")</f>
        <v>Intel HD Graphics desktop context menu - Add or Remove in Windows</v>
      </c>
      <c r="B1471" s="9" t="s">
        <v>1316</v>
      </c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</row>
    <row r="1472" ht="27.0" customHeight="1">
      <c r="A1472" s="8" t="str">
        <f>HYPERLINK("https://www.tenforums.com/tutorials/3097-power-options-add-remove-internet-explorer-windows.html","Internet Explorer - Add or Remove from Power Options in Windows")</f>
        <v>Internet Explorer - Add or Remove from Power Options in Windows</v>
      </c>
      <c r="B1472" s="9" t="s">
        <v>1317</v>
      </c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</row>
    <row r="1473" ht="27.0" customHeight="1">
      <c r="A1473" s="8" t="str">
        <f>HYPERLINK("https://www.tenforums.com/tutorials/71662-internet-explorer-add-remove-site-apps-windows-10-a.html","Internet Explorer - Add or Remove Site from Apps in Windows 10 ")</f>
        <v>Internet Explorer - Add or Remove Site from Apps in Windows 10 </v>
      </c>
      <c r="B1473" s="9" t="s">
        <v>118</v>
      </c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</row>
    <row r="1474" ht="27.0" customHeight="1">
      <c r="A1474" s="8" t="str">
        <f>HYPERLINK("https://www.tenforums.com/tutorials/20486-internet-explorer-desktop-icon-add-windows-10-a.html","Internet Explorer Desktop Icon - Add in Windows 10")</f>
        <v>Internet Explorer Desktop Icon - Add in Windows 10</v>
      </c>
      <c r="B1474" s="9" t="s">
        <v>736</v>
      </c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</row>
    <row r="1475" ht="27.0" customHeight="1">
      <c r="A1475" s="8" t="str">
        <f>HYPERLINK("https://www.tenforums.com/tutorials/53552-internet-explorer-11-enterprise-mode-enable-disable.html","Internet Explorer 11 Enterprise Mode - Enable or Disable ")</f>
        <v>Internet Explorer 11 Enterprise Mode - Enable or Disable </v>
      </c>
      <c r="B1475" s="9" t="s">
        <v>1318</v>
      </c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</row>
    <row r="1476" ht="27.0" customHeight="1">
      <c r="A1476" s="8" t="str">
        <f>HYPERLINK("https://www.tenforums.com/tutorials/53728-internet-explorer-11-enterprise-mode-turn-off-websites.html","Internet Explorer 11 Enterprise Mode - Turn On or Off for Websites ")</f>
        <v>Internet Explorer 11 Enterprise Mode - Turn On or Off for Websites </v>
      </c>
      <c r="B1476" s="9" t="s">
        <v>1319</v>
      </c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</row>
    <row r="1477" ht="27.0" customHeight="1">
      <c r="A1477" s="8" t="str">
        <f>HYPERLINK("https://www.tenforums.com/tutorials/39282-internet-explorer-favorites-import-export-htm-windows-10-a.html","Internet Explorer Favorites - Import or Export with HTM in Windows 10")</f>
        <v>Internet Explorer Favorites - Import or Export with HTM in Windows 10</v>
      </c>
      <c r="B1477" s="9" t="s">
        <v>1320</v>
      </c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</row>
    <row r="1478" ht="27.0" customHeight="1">
      <c r="A1478" s="8" t="str">
        <f>HYPERLINK("https://www.tenforums.com/tutorials/19061-internet-explorer-import-bookmarks-firefox-windows-10-a.html","Internet Explorer - Import Bookmarks from Firefox in Windows 10")</f>
        <v>Internet Explorer - Import Bookmarks from Firefox in Windows 10</v>
      </c>
      <c r="B1478" s="9" t="s">
        <v>1071</v>
      </c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</row>
    <row r="1479" ht="27.0" customHeight="1">
      <c r="A1479" s="8" t="str">
        <f>HYPERLINK("https://www.tenforums.com/tutorials/18943-internet-explorer-import-favorites-microsoft-edge-windows-10-a.html","Internet Explorer - Import Favorites from Microsoft Edge in Windows 10")</f>
        <v>Internet Explorer - Import Favorites from Microsoft Edge in Windows 10</v>
      </c>
      <c r="B1479" s="9" t="s">
        <v>1321</v>
      </c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</row>
    <row r="1480" ht="27.0" customHeight="1">
      <c r="A1480" s="8" t="str">
        <f>HYPERLINK("https://www.tenforums.com/tutorials/19317-chrome-import-favorites-internet-explorer-windows-10-a.html","Internet Explorer - Import Favorites to Chrome in Windows 10")</f>
        <v>Internet Explorer - Import Favorites to Chrome in Windows 10</v>
      </c>
      <c r="B1480" s="9" t="s">
        <v>453</v>
      </c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</row>
    <row r="1481" ht="27.0" customHeight="1">
      <c r="A1481" s="8" t="str">
        <f>HYPERLINK("https://www.tenforums.com/tutorials/19404-firefox-import-favorites-internet-explorer-windows-10-a.html","Internet Explorer - Import Favorites to Firefox in Windows 10")</f>
        <v>Internet Explorer - Import Favorites to Firefox in Windows 10</v>
      </c>
      <c r="B1481" s="9" t="s">
        <v>1073</v>
      </c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</row>
    <row r="1482" ht="27.0" customHeight="1">
      <c r="A1482" s="8" t="str">
        <f>HYPERLINK("https://www.tenforums.com/tutorials/18882-microsoft-edge-import-favorites-internet-explorer-windows-10-a.html","Internet Explorer - Import Favorites to Microsoft Edge in Windows 10")</f>
        <v>Internet Explorer - Import Favorites to Microsoft Edge in Windows 10</v>
      </c>
      <c r="B1482" s="9" t="s">
        <v>1322</v>
      </c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</row>
    <row r="1483" ht="27.0" customHeight="1">
      <c r="A1483" s="8" t="str">
        <f>HYPERLINK("https://www.tenforums.com/tutorials/27095-internet-explorer-install-uninstall-windows-10-a.html","Internet Explorer - Install or Uninstall in Windows 10")</f>
        <v>Internet Explorer - Install or Uninstall in Windows 10</v>
      </c>
      <c r="B1483" s="9" t="s">
        <v>1323</v>
      </c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</row>
    <row r="1484" ht="27.0" customHeight="1">
      <c r="A1484" s="8" t="str">
        <f>HYPERLINK("https://www.tenforums.com/redirect-to/?redirect=http%3A%2F%2Fwww.sevenforums.com%2Ftutorials%2F159269-internet-explorer-javascript-timer-frequency-power-plan-settings.html","Internet Explorer - JavaScript Timer Frequency Power Plan Settings")</f>
        <v>Internet Explorer - JavaScript Timer Frequency Power Plan Settings</v>
      </c>
      <c r="B1484" s="9" t="s">
        <v>1324</v>
      </c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</row>
    <row r="1485" ht="27.0" customHeight="1">
      <c r="A1485" s="11" t="s">
        <v>1325</v>
      </c>
      <c r="B1485" s="20" t="s">
        <v>1326</v>
      </c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</row>
    <row r="1486" ht="27.0" customHeight="1">
      <c r="A1486" s="8" t="str">
        <f>HYPERLINK("https://www.tenforums.com/tutorials/15359-internet-explorer-open-windows-10-a.html","Internet Explorer - Open in Windows 10")</f>
        <v>Internet Explorer - Open in Windows 10</v>
      </c>
      <c r="B1486" s="9" t="s">
        <v>1327</v>
      </c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</row>
    <row r="1487" ht="27.0" customHeight="1">
      <c r="A1487" s="8" t="str">
        <f>HYPERLINK("https://www.tenforums.com/tutorials/81158-add-remove-open-microsoft-edge-tab-button-internet-explorer.html","Internet Explorer Open Microsoft Edge Tab Button - Add or Remove")</f>
        <v>Internet Explorer Open Microsoft Edge Tab Button - Add or Remove</v>
      </c>
      <c r="B1487" s="10" t="s">
        <v>1328</v>
      </c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</row>
    <row r="1488" ht="27.0" customHeight="1">
      <c r="A1488" s="8" t="str">
        <f>HYPERLINK("https://www.tenforums.com/tutorials/61549-internet-explorer-play-sounds-webpages-turn-off.html","Internet Explorer Play Sounds in Webpages - Turn On or Off ")</f>
        <v>Internet Explorer Play Sounds in Webpages - Turn On or Off </v>
      </c>
      <c r="B1488" s="9" t="s">
        <v>1329</v>
      </c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</row>
    <row r="1489" ht="27.0" customHeight="1">
      <c r="A1489" s="8" t="str">
        <f>HYPERLINK("https://www.tenforums.com/tutorials/27121-internet-explorer-reset-windows-10-a.html","Internet Explorer - Reset in Windows 10")</f>
        <v>Internet Explorer - Reset in Windows 10</v>
      </c>
      <c r="B1489" s="9" t="s">
        <v>1330</v>
      </c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</row>
    <row r="1490" ht="27.0" customHeight="1">
      <c r="A1490" s="8" t="str">
        <f>HYPERLINK("https://www.tenforums.com/tutorials/93356-hide-show-search-box-internet-explorer-11-a.html","Internet Explorer 11 Search Box - Hide or Show")</f>
        <v>Internet Explorer 11 Search Box - Hide or Show</v>
      </c>
      <c r="B1490" s="9" t="s">
        <v>1331</v>
      </c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</row>
    <row r="1491" ht="27.0" customHeight="1">
      <c r="A1491" s="8" t="str">
        <f>HYPERLINK("https://www.tenforums.com/tutorials/56530-internet-explorer-send-feedback-smiley-button-add-remove.html","Internet Explorer Send Feedback Smiley Button - Add or Remove ")</f>
        <v>Internet Explorer Send Feedback Smiley Button - Add or Remove </v>
      </c>
      <c r="B1491" s="9" t="s">
        <v>1332</v>
      </c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</row>
    <row r="1492" ht="27.0" customHeight="1">
      <c r="A1492" s="8" t="str">
        <f>HYPERLINK("https://www.eightforums.com/tutorials/35447-internet-explorer-11-store-your-passwords-turn-off.html","Internet Explorer 11 Store your Passwords - Turn On or Off")</f>
        <v>Internet Explorer 11 Store your Passwords - Turn On or Off</v>
      </c>
      <c r="B1492" s="10" t="s">
        <v>1333</v>
      </c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</row>
    <row r="1493" ht="27.0" customHeight="1">
      <c r="A1493" s="8" t="str">
        <f>HYPERLINK("https://www.eightforums.com/tutorials/35519-internet-explorer-11-stored-passwords-view-remove.html","Internet Explorer 11 Stored Passwords - View and Remove")</f>
        <v>Internet Explorer 11 Stored Passwords - View and Remove</v>
      </c>
      <c r="B1493" s="9" t="s">
        <v>1334</v>
      </c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</row>
    <row r="1494" ht="27.0" customHeight="1">
      <c r="A1494" s="11" t="str">
        <f>HYPERLINK("https://www.tenforums.com/tutorials/148230-minimize-number-connections-internet-domain-windows-10-a.html","Internet - Minimize Number of Simultaneous Connections in Windows 10")</f>
        <v>Internet - Minimize Number of Simultaneous Connections in Windows 10</v>
      </c>
      <c r="B1494" s="10" t="s">
        <v>848</v>
      </c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</row>
    <row r="1495" ht="27.0" customHeight="1">
      <c r="A1495" s="8" t="str">
        <f>HYPERLINK("https://www.tenforums.com/tutorials/135455-change-internet-time-server-windows.html","Internet Time Server - Change in Windows")</f>
        <v>Internet Time Server - Change in Windows</v>
      </c>
      <c r="B1495" s="9" t="s">
        <v>1335</v>
      </c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</row>
    <row r="1496" ht="27.0" customHeight="1">
      <c r="A1496" s="8" t="str">
        <f>HYPERLINK("https://www.tenforums.com/tutorials/135522-add-remove-internet-time-servers-windows.html","Internet Time Servers - Add and Remove in Windows")</f>
        <v>Internet Time Servers - Add and Remove in Windows</v>
      </c>
      <c r="B1496" s="9" t="s">
        <v>1336</v>
      </c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</row>
    <row r="1497" ht="27.0" customHeight="1">
      <c r="A1497" s="8" t="str">
        <f>HYPERLINK("https://www.tenforums.com/tutorials/62305-ip-address-windows-10-pc-find.html","IP Address of Windows 10 PC - Find ")</f>
        <v>IP Address of Windows 10 PC - Find </v>
      </c>
      <c r="B1497" s="9" t="s">
        <v>1337</v>
      </c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</row>
    <row r="1498" ht="27.0" customHeight="1">
      <c r="A1498" s="8" t="str">
        <f>HYPERLINK("https://www.tenforums.com/tutorials/77444-change-ipv4-ipv6-dns-server-address-windows.html","IPv4 and IPv6 DNS Server Address - Change in Windows")</f>
        <v>IPv4 and IPv6 DNS Server Address - Change in Windows</v>
      </c>
      <c r="B1498" s="9" t="s">
        <v>1338</v>
      </c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</row>
    <row r="1499" ht="27.0" customHeight="1">
      <c r="A1499" s="8" t="str">
        <f>HYPERLINK("https://www.tenforums.com/tutorials/90033-enable-disable-ipv6-windows.html","IPv6 - Enable or Disable in Windows")</f>
        <v>IPv6 - Enable or Disable in Windows</v>
      </c>
      <c r="B1499" s="9" t="s">
        <v>1339</v>
      </c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</row>
    <row r="1500" ht="27.0" customHeight="1">
      <c r="A1500" s="8" t="str">
        <f>HYPERLINK("https://www.tenforums.com/tutorials/119649-unlink-iphone-android-phone-windows-10-pc.html","iPhone or Android Phone - Unlink from Windows 10 PC")</f>
        <v>iPhone or Android Phone - Unlink from Windows 10 PC</v>
      </c>
      <c r="B1500" s="9" t="s">
        <v>139</v>
      </c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</row>
    <row r="1501" ht="27.0" customHeight="1">
      <c r="A1501" s="8" t="str">
        <f>HYPERLINK("https://www.tenforums.com/tutorials/76359-burn-disc-image-iso-img-file-windows-10-a.html","ISO or IMG file - Burn Disk Image in Windows 10")</f>
        <v>ISO or IMG file - Burn Disk Image in Windows 10</v>
      </c>
      <c r="B1501" s="10" t="s">
        <v>358</v>
      </c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</row>
    <row r="1502" ht="27.0" customHeight="1">
      <c r="A1502" s="8" t="str">
        <f>HYPERLINK("https://www.tenforums.com/tutorials/3579-iso-img-file-mount-unmount-windows-10-a.html","ISO and IMG File - Mount or Unmount in Windows 10")</f>
        <v>ISO and IMG File - Mount or Unmount in Windows 10</v>
      </c>
      <c r="B1502" s="9" t="s">
        <v>1340</v>
      </c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</row>
    <row r="1503" ht="27.0" customHeight="1">
      <c r="A1503" s="8" t="str">
        <f>HYPERLINK("https://www.tenforums.com/tutorials/133098-dism-create-bootable-iso-multiple-windows-10-images.html","ISO - Create Bootable with Multiple Windows 10 Images using DISM")</f>
        <v>ISO - Create Bootable with Multiple Windows 10 Images using DISM</v>
      </c>
      <c r="B1503" s="9" t="s">
        <v>808</v>
      </c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</row>
    <row r="1504" ht="27.0" customHeight="1">
      <c r="A1504" s="8" t="str">
        <f>HYPERLINK("https://www.tenforums.com/tutorials/2570-esd-iso-create-bootable-iso-windows-esd-file.html","ISO - Create from Windows 10 ESD File")</f>
        <v>ISO - Create from Windows 10 ESD File</v>
      </c>
      <c r="B1504" s="9" t="s">
        <v>945</v>
      </c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</row>
    <row r="1505" ht="27.0" customHeight="1">
      <c r="A1505" s="8" t="str">
        <f>HYPERLINK("https://www.tenforums.com/tutorials/9230-windows-10-iso-download.html","ISO file for Windows 10 - Download")</f>
        <v>ISO file for Windows 10 - Download</v>
      </c>
      <c r="B1505" s="9" t="s">
        <v>1341</v>
      </c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</row>
    <row r="1506" ht="27.0" customHeight="1">
      <c r="A1506" s="8" t="str">
        <f>HYPERLINK("https://www.tenforums.com/tutorials/74480-uup-iso-create-bootable-iso-windows-10-build-upgrade-files.html","ISO from UUP - Create Bootable ISO from Windows 10 Build Upgrade Files")</f>
        <v>ISO from UUP - Create Bootable ISO from Windows 10 Build Upgrade Files</v>
      </c>
      <c r="B1506" s="10" t="s">
        <v>1342</v>
      </c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</row>
    <row r="1507" ht="27.0" customHeight="1">
      <c r="A1507" s="8" t="str">
        <f>HYPERLINK("https://www.tenforums.com/tutorials/130392-get-iso-any-windows-insider-edition-windows-10-a.html","ISO - Get for any Windows Insider Edition of Windows 10")</f>
        <v>ISO - Get for any Windows Insider Edition of Windows 10</v>
      </c>
      <c r="B1507" s="9" t="s">
        <v>1343</v>
      </c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</row>
    <row r="1508" ht="27.0" customHeight="1">
      <c r="A1508" s="8" t="str">
        <f>HYPERLINK("https://www.tenforums.com/tutorials/72031-windows-10-iso-image-create-existing-installation.html","ISO image for Windows 10 - Create from Existing Installation ")</f>
        <v>ISO image for Windows 10 - Create from Existing Installation </v>
      </c>
      <c r="B1508" s="9" t="s">
        <v>1344</v>
      </c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</row>
    <row r="1509" ht="27.0" customHeight="1">
      <c r="A1509" s="8" t="str">
        <f>HYPERLINK("https://www.tenforums.com/tutorials/103428-create-winpe-iso.html","ISO or WinPE - Create")</f>
        <v>ISO or WinPE - Create</v>
      </c>
      <c r="B1509" s="9" t="s">
        <v>1345</v>
      </c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</row>
    <row r="1510" ht="27.0" customHeight="1">
      <c r="A1510" s="11" t="s">
        <v>1346</v>
      </c>
      <c r="B1510" s="10" t="s">
        <v>1347</v>
      </c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</row>
    <row r="1511" ht="27.0" customHeight="1">
      <c r="A1511" s="8" t="str">
        <f>HYPERLINK("https://www.tenforums.com/tutorials/75908-item-check-boxes-add-context-menu-windows-10-a.html","Item check boxes - Add to Context Menu in Windows 10")</f>
        <v>Item check boxes - Add to Context Menu in Windows 10</v>
      </c>
      <c r="B1511" s="10" t="s">
        <v>412</v>
      </c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</row>
    <row r="1512" ht="27.0" customHeight="1">
      <c r="A1512" s="6" t="s">
        <v>1348</v>
      </c>
      <c r="B1512" s="6" t="s">
        <v>1348</v>
      </c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</row>
    <row r="1513" ht="27.0" customHeight="1">
      <c r="A1513" s="8" t="str">
        <f>HYPERLINK("https://www.tenforums.com/tutorials/65668-desktop-wallpaper-jpeg-quality-reduction-disable-windows-10-a.html","JPEG Desktop Wallpaper Quality Reduction - Disable in Windows 10 ")</f>
        <v>JPEG Desktop Wallpaper Quality Reduction - Disable in Windows 10 </v>
      </c>
      <c r="B1513" s="9" t="s">
        <v>746</v>
      </c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</row>
    <row r="1514" ht="27.0" customHeight="1">
      <c r="A1514" s="8" t="str">
        <f>HYPERLINK("https://www.tenforums.com/tutorials/93026-enable-disable-pin-unpin-items-jump-lists-windows-10-a.html","Jump Lists - Enable or Disable Pin and Unpin Items in Windows 10")</f>
        <v>Jump Lists - Enable or Disable Pin and Unpin Items in Windows 10</v>
      </c>
      <c r="B1514" s="9" t="s">
        <v>1349</v>
      </c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</row>
    <row r="1515" ht="27.0" customHeight="1">
      <c r="A1515" s="8" t="str">
        <f>HYPERLINK("https://www.tenforums.com/tutorials/45535-jump-lists-maximum-number-items-change-windows-10-a.html","Jump Lists Maximum Number of Items - Change in Windows 10")</f>
        <v>Jump Lists Maximum Number of Items - Change in Windows 10</v>
      </c>
      <c r="B1515" s="9" t="s">
        <v>1350</v>
      </c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</row>
    <row r="1516" ht="27.0" customHeight="1">
      <c r="A1516" s="8" t="str">
        <f>HYPERLINK("https://www.tenforums.com/tutorials/43979-jump-lists-pin-unpin-items-windows-10-a.html","Jump Lists - Pin or Unpin Items in Windows 10")</f>
        <v>Jump Lists - Pin or Unpin Items in Windows 10</v>
      </c>
      <c r="B1516" s="9" t="s">
        <v>1351</v>
      </c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</row>
    <row r="1517" ht="27.0" customHeight="1">
      <c r="A1517" s="8" t="str">
        <f>HYPERLINK("https://www.tenforums.com/tutorials/93021-rearrange-pinned-items-jump-lists-windows-10-a.html","Jump Lists - Rearrange Pinned Items in Windows 10")</f>
        <v>Jump Lists - Rearrange Pinned Items in Windows 10</v>
      </c>
      <c r="B1517" s="9" t="s">
        <v>1352</v>
      </c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</row>
    <row r="1518" ht="27.0" customHeight="1">
      <c r="A1518" s="8" t="str">
        <f>HYPERLINK("https://www.tenforums.com/tutorials/3469-recent-items-frequent-places-turn-off.html","Jump Lists Recent and Frequent items - Turn On or Off")</f>
        <v>Jump Lists Recent and Frequent items - Turn On or Off</v>
      </c>
      <c r="B1518" s="9" t="s">
        <v>1134</v>
      </c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</row>
    <row r="1519" ht="27.0" customHeight="1">
      <c r="A1519" s="8" t="str">
        <f>HYPERLINK("https://www.tenforums.com/tutorials/3476-recent-items-frequent-places-reset-clear.html","Jump Lists Recent Items and Frequent Places - Reset and Clear")</f>
        <v>Jump Lists Recent Items and Frequent Places - Reset and Clear</v>
      </c>
      <c r="B1519" s="9" t="s">
        <v>1133</v>
      </c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</row>
    <row r="1520" ht="27.0" customHeight="1">
      <c r="A1520" s="8" t="str">
        <f>HYPERLINK("https://www.tenforums.com/tutorials/118466-enable-disable-showing-remote-locations-jump-lists-windows.html","Jump Lists Remote Locations - Enable or Disable Showing in Windows")</f>
        <v>Jump Lists Remote Locations - Enable or Disable Showing in Windows</v>
      </c>
      <c r="B1520" s="9" t="s">
        <v>1353</v>
      </c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</row>
    <row r="1521" ht="27.0" customHeight="1">
      <c r="A1521" s="8" t="str">
        <f>HYPERLINK("https://www.tenforums.com/tutorials/131182-create-soft-hard-symbolic-links-windows.html","Junction - Create Soft and Hard Symbolic Links in Windows")</f>
        <v>Junction - Create Soft and Hard Symbolic Links in Windows</v>
      </c>
      <c r="B1521" s="9" t="s">
        <v>1354</v>
      </c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</row>
    <row r="1522" ht="27.0" customHeight="1">
      <c r="A1522" s="8" t="str">
        <f>HYPERLINK("https://www.sevenforums.com/tutorials/394584-junction-points-restore-default-windows.html","Junction Points - Restore to Default in Windows")</f>
        <v>Junction Points - Restore to Default in Windows</v>
      </c>
      <c r="B1522" s="9" t="s">
        <v>1355</v>
      </c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</row>
    <row r="1523" ht="27.0" customHeight="1">
      <c r="A1523" s="6" t="s">
        <v>1356</v>
      </c>
      <c r="B1523" s="6" t="s">
        <v>1356</v>
      </c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</row>
    <row r="1524" ht="27.0" customHeight="1">
      <c r="A1524" s="11" t="str">
        <f>HYPERLINK("https://www.tenforums.com/tutorials/136866-change-keyboard-character-repeat-delay-rate-windows.html","Keyboard Character Repeat Delay and Rate - Change in Windows")</f>
        <v>Keyboard Character Repeat Delay and Rate - Change in Windows</v>
      </c>
      <c r="B1524" s="10" t="s">
        <v>1357</v>
      </c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</row>
    <row r="1525" ht="27.0" customHeight="1">
      <c r="A1525" s="8" t="str">
        <f>HYPERLINK("https://www.tenforums.com/tutorials/102925-change-keyboard-layout-windows-10-a.html","Keyboard Layout - Change in Windows 10")</f>
        <v>Keyboard Layout - Change in Windows 10</v>
      </c>
      <c r="B1525" s="9" t="s">
        <v>1358</v>
      </c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</row>
    <row r="1526" ht="27.0" customHeight="1">
      <c r="A1526" s="8" t="str">
        <f>HYPERLINK("https://www.tenforums.com/tutorials/102923-set-default-keyboard-layout-windows-10-a.html","Keyboard Layout - Set Default in Windows 10")</f>
        <v>Keyboard Layout - Set Default in Windows 10</v>
      </c>
      <c r="B1526" s="9" t="s">
        <v>1359</v>
      </c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</row>
    <row r="1527" ht="27.0" customHeight="1">
      <c r="A1527" s="8" t="str">
        <f>HYPERLINK("https://www.tenforums.com/tutorials/102999-turn-off-use-different-keyboard-layout-each-app-window.html","Keyboard Layout - Turn On or Off Use Different Input Method for each App Window")</f>
        <v>Keyboard Layout - Turn On or Off Use Different Input Method for each App Window</v>
      </c>
      <c r="B1527" s="9" t="s">
        <v>1360</v>
      </c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</row>
    <row r="1528" ht="27.0" customHeight="1">
      <c r="A1528" s="8" t="str">
        <f>HYPERLINK("https://www.tenforums.com/tutorials/102916-add-remove-keyboard-layouts-windows-10-a.html","Keyboard Layouts - Add or Remove in Windows 10")</f>
        <v>Keyboard Layouts - Add or Remove in Windows 10</v>
      </c>
      <c r="B1528" s="9" t="s">
        <v>1361</v>
      </c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</row>
    <row r="1529" ht="27.0" customHeight="1">
      <c r="A1529" s="8" t="str">
        <f>HYPERLINK("https://www.tenforums.com/tutorials/87219-how-right-click-using-keyboard-windows.html","Keyboard - Right Click using in Windows")</f>
        <v>Keyboard - Right Click using in Windows</v>
      </c>
      <c r="B1529" s="9" t="s">
        <v>1362</v>
      </c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</row>
    <row r="1530" ht="27.0" customHeight="1">
      <c r="A1530" s="8" t="str">
        <f>HYPERLINK("https://www.tenforums.com/tutorials/93130-assign-keyboard-shortcut-shortcuts-windows-10-a.html","Keyboard Shortcut - Assign to Shortcuts in Windows 10")</f>
        <v>Keyboard Shortcut - Assign to Shortcuts in Windows 10</v>
      </c>
      <c r="B1530" s="9" t="s">
        <v>1363</v>
      </c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</row>
    <row r="1531" ht="27.0" customHeight="1">
      <c r="A1531" s="8" t="str">
        <f>HYPERLINK("https://www.tenforums.com/tutorials/31840-keyboard-shortcuts-apps-windows-10-a.html","Keyboard Shortcuts for Apps in Windows 10")</f>
        <v>Keyboard Shortcuts for Apps in Windows 10</v>
      </c>
      <c r="B1531" s="9" t="s">
        <v>190</v>
      </c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</row>
    <row r="1532" ht="27.0" customHeight="1">
      <c r="A1532" s="8" t="str">
        <f>HYPERLINK("https://www.tenforums.com/tutorials/124402-customize-keyboard-shortcuts-game-bar-windows-10-a.html","Keyboard Shortcuts for Game Bar - Customize in Windows 10")</f>
        <v>Keyboard Shortcuts for Game Bar - Customize in Windows 10</v>
      </c>
      <c r="B1532" s="9" t="s">
        <v>1141</v>
      </c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</row>
    <row r="1533" ht="27.0" customHeight="1">
      <c r="A1533" s="8" t="str">
        <f>HYPERLINK("https://www.tenforums.com/tutorials/120334-sticky-notes-keyboard-shortcuts-windows-10-a.html","Keyboard Shortcuts for Sticky Notes in Windows 10")</f>
        <v>Keyboard Shortcuts for Sticky Notes in Windows 10</v>
      </c>
      <c r="B1533" s="9" t="s">
        <v>1364</v>
      </c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</row>
    <row r="1534" ht="27.0" customHeight="1">
      <c r="A1534" s="21" t="str">
        <f>HYPERLINK("https://www.tenforums.com/tutorials/31779-keyboard-shortcuts-continuum-windows-10-mobile-phones.html","Keyboard Shortcuts in Continuum for Windows 10 Mobile Phones")</f>
        <v>Keyboard Shortcuts in Continuum for Windows 10 Mobile Phones</v>
      </c>
      <c r="B1534" s="9" t="s">
        <v>595</v>
      </c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</row>
    <row r="1535" ht="27.0" customHeight="1">
      <c r="A1535" s="8" t="str">
        <f>HYPERLINK("https://www.tenforums.com/tutorials/97413-turn-off-underline-access-key-shortcuts-menus-windows-10-a.html","Keyboard Shortcuts in Menus - Turn On or Off Underline in Windows 10")</f>
        <v>Keyboard Shortcuts in Menus - Turn On or Off Underline in Windows 10</v>
      </c>
      <c r="B1535" s="9" t="s">
        <v>7</v>
      </c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</row>
    <row r="1536" ht="27.0" customHeight="1">
      <c r="A1536" s="8" t="str">
        <f>HYPERLINK("https://www.tenforums.com/tutorials/31758-keyboard-shortcuts-windows-10-a.html","Keyboard Shortcuts in Windows 10")</f>
        <v>Keyboard Shortcuts in Windows 10</v>
      </c>
      <c r="B1536" s="9" t="s">
        <v>1365</v>
      </c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</row>
    <row r="1537" ht="27.0" customHeight="1">
      <c r="A1537" s="8" t="str">
        <f>HYPERLINK("https://www.tenforums.com/tutorials/20805-desktop-keyboard-shortcuts-list-windows-10-a.html","Keyboard Shortcuts List for Desktop in Windows 10")</f>
        <v>Keyboard Shortcuts List for Desktop in Windows 10</v>
      </c>
      <c r="B1537" s="9" t="s">
        <v>745</v>
      </c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</row>
    <row r="1538" ht="27.0" customHeight="1">
      <c r="A1538" s="8" t="str">
        <f>HYPERLINK("https://www.tenforums.com/tutorials/5620-microsoft-edge-keyboard-shortcuts-list.html","Keyboard Shortcuts List for Microsoft Edge")</f>
        <v>Keyboard Shortcuts List for Microsoft Edge</v>
      </c>
      <c r="B1538" s="9" t="s">
        <v>1366</v>
      </c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</row>
    <row r="1539" ht="27.0" customHeight="1">
      <c r="A1539" s="8" t="str">
        <f>HYPERLINK("https://www.tenforums.com/tutorials/98274-add-space-after-text-suggestion-hardware-keyboard-windows-10-a.html","Keyboard - Turn On or Off Add Space After Text Suggestions in Windows 10")</f>
        <v>Keyboard - Turn On or Off Add Space After Text Suggestions in Windows 10</v>
      </c>
      <c r="B1539" s="9" t="s">
        <v>1367</v>
      </c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</row>
    <row r="1540" ht="27.0" customHeight="1">
      <c r="A1540" s="8" t="str">
        <f>HYPERLINK("https://www.tenforums.com/tutorials/98254-turn-off-text-suggestions-hardware-keyboard-windows-10-a.html","Keyboard - Turn On or Off Text Suggestions in Windows 10")</f>
        <v>Keyboard - Turn On or Off Text Suggestions in Windows 10</v>
      </c>
      <c r="B1540" s="9" t="s">
        <v>1368</v>
      </c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</row>
    <row r="1541" ht="27.0" customHeight="1">
      <c r="A1541" s="8" t="str">
        <f>HYPERLINK("https://www.tenforums.com/tutorials/78714-add-kill-all-not-responding-tasks-context-menu-windows-10-a.html","Kill All Not Responding Tasks - Add to Context Menu in Windows 10")</f>
        <v>Kill All Not Responding Tasks - Add to Context Menu in Windows 10</v>
      </c>
      <c r="B1541" s="10" t="s">
        <v>1369</v>
      </c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</row>
    <row r="1542" ht="27.0" customHeight="1">
      <c r="A1542" s="8" t="str">
        <f>HYPERLINK("https://www.tenforums.com/tutorials/120074-change-kiosk-app-windows-10-a.html","Kiosk App - Change in Windows 10")</f>
        <v>Kiosk App - Change in Windows 10</v>
      </c>
      <c r="B1542" s="9" t="s">
        <v>1370</v>
      </c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</row>
    <row r="1543" ht="27.0" customHeight="1">
      <c r="A1543" s="8" t="str">
        <f>HYPERLINK("https://www.tenforums.com/tutorials/86148-setup-remove-kiosk-account-using-assigned-access-windows-10-a.html","Kiosk Mode (Assigned Access) - Setup in Windows 10")</f>
        <v>Kiosk Mode (Assigned Access) - Setup in Windows 10</v>
      </c>
      <c r="B1543" s="9" t="s">
        <v>210</v>
      </c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</row>
    <row r="1544" ht="27.0" customHeight="1">
      <c r="A1544" s="8" t="str">
        <f>HYPERLINK("https://www.tenforums.com/tutorials/120088-turn-off-auto-restart-when-windows-10-crashes-kiosk-mode.html","Kiosk Mode - Turn On or Off Auto Restart when Windows 10 Crashes")</f>
        <v>Kiosk Mode - Turn On or Off Auto Restart when Windows 10 Crashes</v>
      </c>
      <c r="B1544" s="9" t="s">
        <v>1371</v>
      </c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</row>
    <row r="1545" ht="27.0" customHeight="1">
      <c r="A1545" s="8" t="str">
        <f>HYPERLINK("https://www.tenforums.com/tutorials/70115-download-install-media-feature-pack-n-editions-windows-10-a.html","KN and N Editions Media Feature Pack - Download and Install for Windows 10 ")</f>
        <v>KN and N Editions Media Feature Pack - Download and Install for Windows 10 </v>
      </c>
      <c r="B1545" s="9" t="s">
        <v>1372</v>
      </c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</row>
    <row r="1546" ht="27.0" customHeight="1">
      <c r="A1546" s="6" t="s">
        <v>1373</v>
      </c>
      <c r="B1546" s="6" t="s">
        <v>1373</v>
      </c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</row>
    <row r="1547" ht="27.0" customHeight="1">
      <c r="A1547" s="8" t="str">
        <f>HYPERLINK("https://www.tenforums.com/tutorials/114085-add-language-windows-10-a.html","Language - Add in Windows 10")</f>
        <v>Language - Add in Windows 10</v>
      </c>
      <c r="B1547" s="9" t="s">
        <v>1374</v>
      </c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</row>
    <row r="1548" ht="27.0" customHeight="1">
      <c r="A1548" s="8" t="str">
        <f>HYPERLINK("https://www.tenforums.com/tutorials/103041-turn-off-language-bar-input-indicator-windows-10-a.html","Language Bar and Input Indicator - Turn On or Off in Windows 10")</f>
        <v>Language Bar and Input Indicator - Turn On or Off in Windows 10</v>
      </c>
      <c r="B1548" s="9" t="s">
        <v>1298</v>
      </c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</row>
    <row r="1549" ht="27.0" customHeight="1">
      <c r="A1549" s="8" t="str">
        <f>HYPERLINK("https://www.tenforums.com/tutorials/118777-change-system-ui-language-windows-10-a.html","Language - Change System UI Language in Windows 10")</f>
        <v>Language - Change System UI Language in Windows 10</v>
      </c>
      <c r="B1549" s="9" t="s">
        <v>1375</v>
      </c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</row>
    <row r="1550" ht="27.0" customHeight="1">
      <c r="A1550" s="8" t="str">
        <f>HYPERLINK("https://www.tenforums.com/tutorials/81434-change-cortana-language-windows-10-a.html","Language for Cortana - Change in Windows 10")</f>
        <v>Language for Cortana - Change in Windows 10</v>
      </c>
      <c r="B1550" s="10" t="s">
        <v>652</v>
      </c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</row>
    <row r="1551" ht="27.0" customHeight="1">
      <c r="A1551" s="8" t="str">
        <f>HYPERLINK("https://www.tenforums.com/tutorials/3813-add-remove-change-display-language-windows-10-a.html","Language for Display - Add, Remove, and Change in Windows 10")</f>
        <v>Language for Display - Add, Remove, and Change in Windows 10</v>
      </c>
      <c r="B1551" s="9" t="s">
        <v>816</v>
      </c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</row>
    <row r="1552" ht="27.0" customHeight="1">
      <c r="A1552" s="22" t="str">
        <f>HYPERLINK("https://www.tenforums.com/tutorials/120631-change-speech-recognition-language-windows-10-a.html","Language for Speech Recognition - Change in Windows 10")</f>
        <v>Language for Speech Recognition - Change in Windows 10</v>
      </c>
      <c r="B1552" s="9" t="s">
        <v>1376</v>
      </c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</row>
    <row r="1553" ht="27.0" customHeight="1">
      <c r="A1553" s="12" t="str">
        <f>HYPERLINK("https://www.tenforums.com/tutorials/82980-turn-off-website-access-language-list-windows-10-a.html","Language List - Turn On or Off Website Access to in Windows 10")</f>
        <v>Language List - Turn On or Off Website Access to in Windows 10</v>
      </c>
      <c r="B1553" s="10" t="s">
        <v>1377</v>
      </c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</row>
    <row r="1554" ht="27.0" customHeight="1">
      <c r="A1554" s="8" t="str">
        <f>HYPERLINK("https://www.tenforums.com/tutorials/30656-language-windows-10-how-see.html","Language of Windows 10 - How to See")</f>
        <v>Language of Windows 10 - How to See</v>
      </c>
      <c r="B1554" s="9" t="s">
        <v>1378</v>
      </c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</row>
    <row r="1555" ht="27.0" customHeight="1">
      <c r="A1555" s="8" t="str">
        <f>HYPERLINK("https://www.tenforums.com/tutorials/114093-remove-language-windows-10-a.html","Language - Remove in Windows 10")</f>
        <v>Language - Remove in Windows 10</v>
      </c>
      <c r="B1555" s="9" t="s">
        <v>1379</v>
      </c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</row>
    <row r="1556" ht="27.0" customHeight="1">
      <c r="A1556" s="11" t="str">
        <f>HYPERLINK("https://www.tenforums.com/tutorials/139015-enable-disable-ntfs-last-access-time-stamp-updates-windows-10-a.html","Last Access Time Stamp Updates - Enable or Disable in Windows 10")</f>
        <v>Last Access Time Stamp Updates - Enable or Disable in Windows 10</v>
      </c>
      <c r="B1556" s="10" t="s">
        <v>1380</v>
      </c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</row>
    <row r="1557" ht="27.0" customHeight="1">
      <c r="A1557" s="8" t="str">
        <f>HYPERLINK("https://www.tenforums.com/tutorials/125919-enable-disable-launch-folder-windows-separate-process-windows.html","Launch Folder Windows in Separate Process - Enable or Disable in Windows")</f>
        <v>Launch Folder Windows in Separate Process - Enable or Disable in Windows</v>
      </c>
      <c r="B1557" s="9" t="s">
        <v>958</v>
      </c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</row>
    <row r="1558" ht="27.0" customHeight="1">
      <c r="A1558" s="8" t="str">
        <f>HYPERLINK("https://www.tenforums.com/tutorials/34119-folder-view-layout-change-windows-10-a.html","Layout View of Folder - Change in Windows 10")</f>
        <v>Layout View of Folder - Change in Windows 10</v>
      </c>
      <c r="B1558" s="9" t="s">
        <v>1113</v>
      </c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</row>
    <row r="1559" ht="27.0" customHeight="1">
      <c r="A1559" s="11" t="s">
        <v>1381</v>
      </c>
      <c r="B1559" s="10" t="s">
        <v>215</v>
      </c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</row>
    <row r="1560" ht="27.0" customHeight="1">
      <c r="A1560" s="8" t="str">
        <f>HYPERLINK("https://www.tenforums.com/tutorials/85195-check-if-windows-10-using-uefi-legacy-bios.html","Legacy BIOS or UEFI - Check which one Windows 10 is using")</f>
        <v>Legacy BIOS or UEFI - Check which one Windows 10 is using</v>
      </c>
      <c r="B1560" s="9" t="s">
        <v>286</v>
      </c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</row>
    <row r="1561" ht="27.0" customHeight="1">
      <c r="A1561" s="8" t="str">
        <f>HYPERLINK("https://www.tenforums.com/tutorials/94146-enable-disable-legacy-console-cmd-powershell-windows-10-a.html","Legacy Console for Command Prompt and PowerShell - Enable or Disable in Windows 10")</f>
        <v>Legacy Console for Command Prompt and PowerShell - Enable or Disable in Windows 10</v>
      </c>
      <c r="B1561" s="9" t="s">
        <v>533</v>
      </c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</row>
    <row r="1562" ht="27.0" customHeight="1">
      <c r="A1562" s="8" t="str">
        <f>HYPERLINK("https://www.tenforums.com/tutorials/46259-legacy-file-system-filter-drivers-block-unblock-windows-10-a.html","Legacy File System Filter Drivers - Block or Unblock in Windows 10")</f>
        <v>Legacy File System Filter Drivers - Block or Unblock in Windows 10</v>
      </c>
      <c r="B1562" s="9" t="s">
        <v>887</v>
      </c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</row>
    <row r="1563" ht="27.0" customHeight="1">
      <c r="A1563" s="11" t="s">
        <v>1382</v>
      </c>
      <c r="B1563" s="10" t="s">
        <v>1162</v>
      </c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</row>
    <row r="1564" ht="27.0" customHeight="1">
      <c r="A1564" s="8" t="str">
        <f>HYPERLINK("https://www.tenforums.com/tutorials/91991-add-remove-camera-roll-library-windows-10-a.html","Libraries - Add or Remove Camera Roll Library in Windows 10")</f>
        <v>Libraries - Add or Remove Camera Roll Library in Windows 10</v>
      </c>
      <c r="B1564" s="9" t="s">
        <v>384</v>
      </c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</row>
    <row r="1565" ht="27.0" customHeight="1">
      <c r="A1565" s="8" t="str">
        <f>HYPERLINK("https://www.tenforums.com/tutorials/91997-add-remove-documents-library-windows-10-a.html","Libraries - Add or Remove Documents Library in Windows 10")</f>
        <v>Libraries - Add or Remove Documents Library in Windows 10</v>
      </c>
      <c r="B1565" s="9" t="s">
        <v>842</v>
      </c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</row>
    <row r="1566" ht="27.0" customHeight="1">
      <c r="A1566" s="8" t="str">
        <f>HYPERLINK("https://www.tenforums.com/tutorials/92000-add-remove-music-library-windows-10-a.html","Libraries - Add or Remove Music Library in Windows 10")</f>
        <v>Libraries - Add or Remove Music Library in Windows 10</v>
      </c>
      <c r="B1566" s="9" t="s">
        <v>1383</v>
      </c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</row>
    <row r="1567" ht="27.0" customHeight="1">
      <c r="A1567" s="8" t="str">
        <f>HYPERLINK("https://www.tenforums.com/tutorials/92004-add-remove-pictures-library-windows-10-a.html","Libraries - Add or Remove Pictures Library in Windows 10")</f>
        <v>Libraries - Add or Remove Pictures Library in Windows 10</v>
      </c>
      <c r="B1567" s="9" t="s">
        <v>1384</v>
      </c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</row>
    <row r="1568" ht="27.0" customHeight="1">
      <c r="A1568" s="8" t="str">
        <f>HYPERLINK("https://www.tenforums.com/tutorials/91994-add-remove-saved-pictures-library-windows-10-a.html","Libraries - Add or Remove Saved Pictures Library in Windows 10")</f>
        <v>Libraries - Add or Remove Saved Pictures Library in Windows 10</v>
      </c>
      <c r="B1568" s="9" t="s">
        <v>1385</v>
      </c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</row>
    <row r="1569" ht="27.0" customHeight="1">
      <c r="A1569" s="8" t="str">
        <f>HYPERLINK("https://www.tenforums.com/tutorials/92008-add-remove-videos-library-windows-10-a.html","Libraries - Add or Remove Videos Library in Windows 10")</f>
        <v>Libraries - Add or Remove Videos Library in Windows 10</v>
      </c>
      <c r="B1569" s="9" t="s">
        <v>1386</v>
      </c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</row>
    <row r="1570" ht="27.0" customHeight="1">
      <c r="A1570" s="8" t="str">
        <f>HYPERLINK("https://www.tenforums.com/tutorials/93784-disable-adding-removable-drives-index-libraries-windows-10-a.html","Libraries and Index - Disable Adding Removable Drives in Windows 10")</f>
        <v>Libraries and Index - Disable Adding Removable Drives in Windows 10</v>
      </c>
      <c r="B1570" s="9" t="s">
        <v>1278</v>
      </c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</row>
    <row r="1571" ht="27.0" customHeight="1">
      <c r="A1571" s="8" t="str">
        <f>HYPERLINK("https://www.tenforums.com/tutorials/72162-libraries-desktop-icon-add-remove-windows-10-a.html","Libraries Desktop Icon - Add or Remove in Windows 10 ")</f>
        <v>Libraries Desktop Icon - Add or Remove in Windows 10 </v>
      </c>
      <c r="B1571" s="9" t="s">
        <v>1387</v>
      </c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</row>
    <row r="1572" ht="27.0" customHeight="1">
      <c r="A1572" s="8" t="str">
        <f>HYPERLINK("https://www.tenforums.com/tutorials/115843-change-libraries-icon-file-explorer-windows-10-a.html","Libraries Icon in File Explorer - Change in Windows 10")</f>
        <v>Libraries Icon in File Explorer - Change in Windows 10</v>
      </c>
      <c r="B1572" s="9" t="s">
        <v>1388</v>
      </c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</row>
    <row r="1573" ht="27.0" customHeight="1">
      <c r="A1573" s="8" t="str">
        <f>HYPERLINK("https://www.tenforums.com/tutorials/4222-libraries-navigation-pane-hide-show-windows-10-a.html","Libraries in Navigation Pane - Hide or Show in Windows 10")</f>
        <v>Libraries in Navigation Pane - Hide or Show in Windows 10</v>
      </c>
      <c r="B1573" s="9" t="s">
        <v>1389</v>
      </c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</row>
    <row r="1574" ht="27.0" customHeight="1">
      <c r="A1574" s="8" t="str">
        <f>HYPERLINK("https://www.tenforums.com/tutorials/72210-libraries-move-above-pc-navigation-pane-windows-10-a.html","Libraries - Move Above This PC in Navigation Pane in Windows 10 ")</f>
        <v>Libraries - Move Above This PC in Navigation Pane in Windows 10 </v>
      </c>
      <c r="B1574" s="9" t="s">
        <v>1390</v>
      </c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</row>
    <row r="1575" ht="27.0" customHeight="1">
      <c r="A1575" s="8" t="str">
        <f>HYPERLINK("https://www.tenforums.com/tutorials/92129-restore-default-libraries-windows-10-a.html","Libraries - Restore Default Libraries in Windows 10")</f>
        <v>Libraries - Restore Default Libraries in Windows 10</v>
      </c>
      <c r="B1575" s="9" t="s">
        <v>1391</v>
      </c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</row>
    <row r="1576" ht="27.0" customHeight="1">
      <c r="A1576" s="8" t="str">
        <f>HYPERLINK("https://www.tenforums.com/tutorials/73784-library-change-icon-add-context-menu-windows-10-a.html","Library Change icon - Add to Context Menu in Windows 10 ")</f>
        <v>Library Change icon - Add to Context Menu in Windows 10 </v>
      </c>
      <c r="B1576" s="9" t="s">
        <v>1392</v>
      </c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</row>
    <row r="1577" ht="27.0" customHeight="1">
      <c r="A1577" s="8" t="str">
        <f>HYPERLINK("https://www.tenforums.com/tutorials/8867-library-create-new-library-windows-10-a.html","Library - Create New Library in Windows 10")</f>
        <v>Library - Create New Library in Windows 10</v>
      </c>
      <c r="B1577" s="9" t="s">
        <v>1393</v>
      </c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</row>
    <row r="1578" ht="27.0" customHeight="1">
      <c r="A1578" s="8" t="str">
        <f>HYPERLINK("https://www.tenforums.com/tutorials/73296-library-folders-re-order-windows-10-a.html","Library Folders - Re-order in Windows 10 ")</f>
        <v>Library Folders - Re-order in Windows 10 </v>
      </c>
      <c r="B1578" s="9" t="s">
        <v>1394</v>
      </c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</row>
    <row r="1579" ht="27.0" customHeight="1">
      <c r="A1579" s="8" t="str">
        <f>HYPERLINK("https://www.tenforums.com/tutorials/92052-hide-show-library-navigation-pane-windows-10-a.html","Library - Hide or Show in Navigation Pane in Windows 10")</f>
        <v>Library - Hide or Show in Navigation Pane in Windows 10</v>
      </c>
      <c r="B1579" s="9" t="s">
        <v>1395</v>
      </c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</row>
    <row r="1580" ht="27.0" customHeight="1">
      <c r="A1580" s="8" t="str">
        <f>HYPERLINK("https://www.tenforums.com/tutorials/8879-library-icon-change-windows-10-a.html","Library Icon - Change in Windows 10")</f>
        <v>Library Icon - Change in Windows 10</v>
      </c>
      <c r="B1580" s="9" t="s">
        <v>1396</v>
      </c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</row>
    <row r="1581" ht="27.0" customHeight="1">
      <c r="A1581" s="8" t="str">
        <f>HYPERLINK("https://www.tenforums.com/tutorials/8811-library-include-folder-windows-10-a.html","Library - Include Folder in Windows 10")</f>
        <v>Library - Include Folder in Windows 10</v>
      </c>
      <c r="B1581" s="9" t="s">
        <v>866</v>
      </c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</row>
    <row r="1582" ht="27.0" customHeight="1">
      <c r="A1582" s="8" t="str">
        <f>HYPERLINK("https://www.tenforums.com/tutorials/8834-library-remove-included-folder-windows-10-a.html","Library - Remove Included Folder in Windows 10")</f>
        <v>Library - Remove Included Folder in Windows 10</v>
      </c>
      <c r="B1582" s="9" t="s">
        <v>1397</v>
      </c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</row>
    <row r="1583" ht="27.0" customHeight="1">
      <c r="A1583" s="8" t="str">
        <f>HYPERLINK("https://www.tenforums.com/tutorials/73798-library-restore-default-settings-windows-10-a.html","Library - Restore Default Settings in Windows 10 ")</f>
        <v>Library - Restore Default Settings in Windows 10 </v>
      </c>
      <c r="B1583" s="9" t="s">
        <v>1398</v>
      </c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</row>
    <row r="1584" ht="27.0" customHeight="1">
      <c r="A1584" s="8" t="str">
        <f>HYPERLINK("https://www.tenforums.com/tutorials/73753-library-restore-settings-add-context-menu-windows-10-a.html","Library Restore Settings - Add to Context Menu in Windows 10 ")</f>
        <v>Library Restore Settings - Add to Context Menu in Windows 10 </v>
      </c>
      <c r="B1584" s="9" t="s">
        <v>1399</v>
      </c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</row>
    <row r="1585" ht="27.0" customHeight="1">
      <c r="A1585" s="8" t="str">
        <f>HYPERLINK("https://www.tenforums.com/tutorials/8822-library-save-location-set-windows-10-a.html","Library Save Location - Set in Windows 10")</f>
        <v>Library Save Location - Set in Windows 10</v>
      </c>
      <c r="B1585" s="9" t="s">
        <v>1400</v>
      </c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</row>
    <row r="1586" ht="27.0" customHeight="1">
      <c r="A1586" s="8" t="str">
        <f>HYPERLINK("https://www.tenforums.com/tutorials/49586-windows-license-type-determine-if-oem-retail-volume.html","License Type of Windows - Determine if OEM, Retail, or Volume ")</f>
        <v>License Type of Windows - Determine if OEM, Retail, or Volume </v>
      </c>
      <c r="B1586" s="9" t="s">
        <v>1401</v>
      </c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</row>
    <row r="1587" ht="27.0" customHeight="1">
      <c r="A1587" s="8" t="str">
        <f>HYPERLINK("https://www.tenforums.com/tutorials/69762-lid-close-default-action-change-windows-10-a.html","Lid Close Default Action - Change in Windows 10 ")</f>
        <v>Lid Close Default Action - Change in Windows 10 </v>
      </c>
      <c r="B1587" s="9" t="s">
        <v>514</v>
      </c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</row>
    <row r="1588" ht="27.0" customHeight="1">
      <c r="A1588" s="8" t="str">
        <f>HYPERLINK("https://www.tenforums.com/tutorials/24038-change-default-app-windows-mode-light-dark-theme-windows-10-a.html","Light or Dark Theme Color for App and Windows Mode in Windows 10 ")</f>
        <v>Light or Dark Theme Color for App and Windows Mode in Windows 10 </v>
      </c>
      <c r="B1588" s="9" t="s">
        <v>693</v>
      </c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</row>
    <row r="1589" ht="27.0" customHeight="1">
      <c r="A1589" s="8" t="str">
        <f>HYPERLINK("https://www.tenforums.com/tutorials/51514-limited-periodic-scanning-turn-off-windows-10-a.html","Limited Periodic Scanning - Turn On or Off in Windows 10 ")</f>
        <v>Limited Periodic Scanning - Turn On or Off in Windows 10 </v>
      </c>
      <c r="B1589" s="9" t="s">
        <v>1402</v>
      </c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</row>
    <row r="1590" ht="27.0" customHeight="1">
      <c r="A1590" s="8" t="str">
        <f>HYPERLINK("https://www.tenforums.com/tutorials/119645-link-android-phone-windows-10-pc.html","Link Android Phone to Windows 10 PC")</f>
        <v>Link Android Phone to Windows 10 PC</v>
      </c>
      <c r="B1590" s="9" t="s">
        <v>137</v>
      </c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</row>
    <row r="1591" ht="27.0" customHeight="1">
      <c r="A1591" s="8" t="str">
        <f>HYPERLINK("https://www.tenforums.com/tutorials/127506-add-remove-linux-navigation-pane-windows-10-a.html","Linux - Add or Remove from Navigation Pane in Windows 10")</f>
        <v>Linux - Add or Remove from Navigation Pane in Windows 10</v>
      </c>
      <c r="B1591" s="9" t="s">
        <v>1403</v>
      </c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</row>
    <row r="1592" ht="27.0" customHeight="1">
      <c r="A1592" s="11" t="s">
        <v>1404</v>
      </c>
      <c r="B1592" s="10" t="s">
        <v>1405</v>
      </c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</row>
    <row r="1593" ht="27.0" customHeight="1">
      <c r="A1593" s="8" t="str">
        <f>HYPERLINK("https://www.tenforums.com/tutorials/88553-add-list-permissions-context-menu-windows.html","List Permissions Context Menu - Add in Windows")</f>
        <v>List Permissions Context Menu - Add in Windows</v>
      </c>
      <c r="B1593" s="9" t="s">
        <v>1406</v>
      </c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</row>
    <row r="1594" ht="27.0" customHeight="1">
      <c r="A1594" s="8" t="str">
        <f>HYPERLINK("https://www.tenforums.com/tutorials/78839-clear-live-tile-cache-start-windows-10-a.html","Live Tile Cache on Start - Clear in Windows 10")</f>
        <v>Live Tile Cache on Start - Clear in Windows 10</v>
      </c>
      <c r="B1594" s="10" t="s">
        <v>1407</v>
      </c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</row>
    <row r="1595" ht="27.0" customHeight="1">
      <c r="A1595" s="8" t="str">
        <f>HYPERLINK("https://www.tenforums.com/tutorials/50834-live-tiles-start-enable-disable-windows-10-a.html","Live Tiles on Start - Enable or Disable in Windows 10 ")</f>
        <v>Live Tiles on Start - Enable or Disable in Windows 10 </v>
      </c>
      <c r="B1595" s="9" t="s">
        <v>1408</v>
      </c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</row>
    <row r="1596" ht="27.0" customHeight="1">
      <c r="A1596" s="8" t="str">
        <f>HYPERLINK("https://www.tenforums.com/tutorials/3456-live-tiles-turn-off-apps-start-windows-10-a.html","Live Tiles - Turn On or Off for Apps on Start in Windows 10")</f>
        <v>Live Tiles - Turn On or Off for Apps on Start in Windows 10</v>
      </c>
      <c r="B1596" s="9" t="s">
        <v>1409</v>
      </c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</row>
    <row r="1597" ht="27.0" customHeight="1">
      <c r="A1597" s="8" t="str">
        <f>HYPERLINK("https://www.tenforums.com/tutorials/5440-add-local-account-microsoft-account-windows-10-a.html","Local Account - Add in Windows 10")</f>
        <v>Local Account - Add in Windows 10</v>
      </c>
      <c r="B1597" s="10" t="s">
        <v>9</v>
      </c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</row>
    <row r="1598" ht="27.0" customHeight="1">
      <c r="A1598" s="8" t="str">
        <f>HYPERLINK("https://www.tenforums.com/tutorials/26633-password-add-local-account-windows-10-a.html","Local Account - Add Password in Windows 10")</f>
        <v>Local Account - Add Password in Windows 10</v>
      </c>
      <c r="B1598" s="9" t="s">
        <v>21</v>
      </c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</row>
    <row r="1599" ht="27.0" customHeight="1">
      <c r="A1599" s="8" t="str">
        <f>HYPERLINK("https://www.tenforums.com/tutorials/5387-local-account-microsoft-account-how-tell-windows-10-a.html","Local Account or Microsoft Account - How to Tell in Windows 10")</f>
        <v>Local Account or Microsoft Account - How to Tell in Windows 10</v>
      </c>
      <c r="B1599" s="9" t="s">
        <v>47</v>
      </c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</row>
    <row r="1600" ht="27.0" customHeight="1">
      <c r="A1600" s="8" t="str">
        <f>HYPERLINK("https://www.tenforums.com/tutorials/14699-password-user-account-reset-windows-10-a.html","Local Account Password - Reset in Windows 10")</f>
        <v>Local Account Password - Reset in Windows 10</v>
      </c>
      <c r="B1600" s="9" t="s">
        <v>25</v>
      </c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</row>
    <row r="1601" ht="27.0" customHeight="1">
      <c r="A1601" s="8" t="str">
        <f>HYPERLINK("https://www.tenforums.com/tutorials/100872-add-update-security-questions-local-account-windows-10-a.html","Local Account Security Questions - Add or Update in Windows 10")</f>
        <v>Local Account Security Questions - Add or Update in Windows 10</v>
      </c>
      <c r="B1601" s="9" t="s">
        <v>1410</v>
      </c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</row>
    <row r="1602" ht="27.0" customHeight="1">
      <c r="A1602" s="8" t="str">
        <f>HYPERLINK("https://www.tenforums.com/tutorials/4235-store-sign-different-account-windows-10-a.html","Local account - Sign in to Store")</f>
        <v>Local account - Sign in to Store</v>
      </c>
      <c r="B1602" s="9" t="s">
        <v>1411</v>
      </c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</row>
    <row r="1603" ht="27.0" customHeight="1">
      <c r="A1603" s="8" t="str">
        <f>HYPERLINK("https://www.tenforums.com/tutorials/5374-local-account-switch-windows-10-a.html","Local Account - Switch to in Windows 10")</f>
        <v>Local Account - Switch to in Windows 10</v>
      </c>
      <c r="B1603" s="9" t="s">
        <v>1412</v>
      </c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</row>
    <row r="1604" ht="27.0" customHeight="1">
      <c r="A1604" s="8" t="str">
        <f>HYPERLINK("https://www.tenforums.com/tutorials/5375-microsoft-account-switch-windows-10-a.html","Local Account - Switch to Microsoft Account in Windows 10")</f>
        <v>Local Account - Switch to Microsoft Account in Windows 10</v>
      </c>
      <c r="B1604" s="9" t="s">
        <v>1413</v>
      </c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</row>
    <row r="1605" ht="27.0" customHeight="1">
      <c r="A1605" s="21" t="str">
        <f>HYPERLINK("https://www.tenforums.com/tutorials/87665-unlock-local-account-windows-10-a.html","Local Account - Unlock in Windows 10")</f>
        <v>Local Account - Unlock in Windows 10</v>
      </c>
      <c r="B1605" s="9" t="s">
        <v>48</v>
      </c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</row>
    <row r="1606" ht="27.0" customHeight="1">
      <c r="A1606" s="8" t="str">
        <f>HYPERLINK("https://www.tenforums.com/tutorials/117755-enable-disable-security-questions-local-accounts-windows-10-a.html","Local Accounts Security Questions - Enable or Disable  in Windows 10")</f>
        <v>Local Accounts Security Questions - Enable or Disable  in Windows 10</v>
      </c>
      <c r="B1606" s="9" t="s">
        <v>1414</v>
      </c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</row>
    <row r="1607" ht="27.0" customHeight="1">
      <c r="A1607" s="11" t="str">
        <f>HYPERLINK("https://www.tenforums.com/tutorials/142815-securely-login-local-accounts-yubikey-security-key-windows.html","Local Accounts - Login with YubiKey Security Key in Windows")</f>
        <v>Local Accounts - Login with YubiKey Security Key in Windows</v>
      </c>
      <c r="B1607" s="10" t="s">
        <v>1415</v>
      </c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</row>
    <row r="1608" ht="27.0" customHeight="1">
      <c r="A1608" s="8" t="str">
        <f>HYPERLINK("https://www.tenforums.com/tutorials/80082-apply-local-group-policy-administrators-windows-10-a.html","Local Group Policy - Apply to Administrators in Windows 10")</f>
        <v>Local Group Policy - Apply to Administrators in Windows 10</v>
      </c>
      <c r="B1608" s="10" t="s">
        <v>1191</v>
      </c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</row>
    <row r="1609" ht="27.0" customHeight="1">
      <c r="A1609" s="8" t="str">
        <f>HYPERLINK("https://www.tenforums.com/tutorials/80061-apply-local-group-policy-non-administrators-windows-10-a.html","Local Group Policy - Apply to Non-Administrators in Windows 10")</f>
        <v>Local Group Policy - Apply to Non-Administrators in Windows 10</v>
      </c>
      <c r="B1609" s="10" t="s">
        <v>1192</v>
      </c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</row>
    <row r="1610" ht="27.0" customHeight="1">
      <c r="A1610" s="8" t="str">
        <f>HYPERLINK("https://www.tenforums.com/tutorials/80043-apply-local-group-policy-specific-user-windows-10-a.html","Local Group Policy - Apply to Specific User in Windows 10")</f>
        <v>Local Group Policy - Apply to Specific User in Windows 10</v>
      </c>
      <c r="B1610" s="10" t="s">
        <v>1193</v>
      </c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</row>
    <row r="1611" ht="27.0" customHeight="1">
      <c r="A1611" s="11" t="str">
        <f>HYPERLINK("https://www.tenforums.com/tutorials/154427-how-add-local-group-policy-editor-control-panel-windows.html","Local Group Policy Editor - Add to Control Panel in Windows")</f>
        <v>Local Group Policy Editor - Add to Control Panel in Windows</v>
      </c>
      <c r="B1611" s="10" t="s">
        <v>600</v>
      </c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</row>
    <row r="1612" ht="27.0" customHeight="1">
      <c r="A1612" s="8" t="str">
        <f>HYPERLINK("https://www.tenforums.com/tutorials/79976-open-local-group-policy-editor-windows-10-a.html","Local Group Policy Editor - Open in Windows 10")</f>
        <v>Local Group Policy Editor - Open in Windows 10</v>
      </c>
      <c r="B1612" s="9" t="s">
        <v>1194</v>
      </c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</row>
    <row r="1613" ht="27.0" customHeight="1">
      <c r="A1613" s="8" t="str">
        <f>HYPERLINK("https://www.tenforums.com/tutorials/79994-backup-restore-local-group-policy-objects-windows-10-a.html","Local Group Policy Objects - Backup and Restore in Windows 10")</f>
        <v>Local Group Policy Objects - Backup and Restore in Windows 10</v>
      </c>
      <c r="B1613" s="10" t="s">
        <v>1416</v>
      </c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</row>
    <row r="1614" ht="27.0" customHeight="1">
      <c r="A1614" s="8" t="str">
        <f>HYPERLINK("https://www.tenforums.com/tutorials/68549-reset-local-group-policy-settings-default-windows-10-a.html","Local Group Policy Settings - Reset to Default in Windows 10 ")</f>
        <v>Local Group Policy Settings - Reset to Default in Windows 10 </v>
      </c>
      <c r="B1614" s="9" t="s">
        <v>1195</v>
      </c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</row>
    <row r="1615" ht="27.0" customHeight="1">
      <c r="A1615" s="8" t="str">
        <f>HYPERLINK("https://www.tenforums.com/tutorials/80190-update-group-policy-settings-windows-10-a.html","Local Group Policy Settings - Update in Windows 10")</f>
        <v>Local Group Policy Settings - Update in Windows 10</v>
      </c>
      <c r="B1615" s="10" t="s">
        <v>1197</v>
      </c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</row>
    <row r="1616" ht="27.0" customHeight="1">
      <c r="A1616" s="8" t="str">
        <f>HYPERLINK("https://www.tenforums.com/tutorials/61731-network-icon-lock-sign-screen-add-remove-windows-10-a.html","Lock and Sign-in Screen - Add or Remove Network Icon in Windows 10 ")</f>
        <v>Lock and Sign-in Screen - Add or Remove Network Icon in Windows 10 </v>
      </c>
      <c r="B1616" s="9" t="s">
        <v>1417</v>
      </c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</row>
    <row r="1617" ht="27.0" customHeight="1">
      <c r="A1617" s="8" t="str">
        <f>HYPERLINK("https://www.tenforums.com/tutorials/27782-windows-10-mobile-phone-lock-online.html","Lock Windows 10 Mobile Phone Online ")</f>
        <v>Lock Windows 10 Mobile Phone Online </v>
      </c>
      <c r="B1617" s="9" t="s">
        <v>1418</v>
      </c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</row>
    <row r="1618" ht="27.0" customHeight="1">
      <c r="A1618" s="8" t="str">
        <f>HYPERLINK("https://www.sevenforums.com/tutorials/7357-local-security-policy-editor-open.html","Local Security Poilcy - Open in Windows")</f>
        <v>Local Security Poilcy - Open in Windows</v>
      </c>
      <c r="B1618" s="9" t="s">
        <v>1419</v>
      </c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</row>
    <row r="1619" ht="27.0" customHeight="1">
      <c r="A1619" s="11" t="str">
        <f>HYPERLINK("https://www.tenforums.com/tutorials/138191-turn-off-location-access-desktop-apps-windows-10-a.html","Location Access for Desktop apps - Turn On or Off in Windows 10")</f>
        <v>Location Access for Desktop apps - Turn On or Off in Windows 10</v>
      </c>
      <c r="B1619" s="10" t="s">
        <v>1420</v>
      </c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</row>
    <row r="1620" ht="27.0" customHeight="1">
      <c r="A1620" s="8" t="str">
        <f>HYPERLINK("https://www.tenforums.com/tutorials/105729-enable-disable-changing-geographic-location-windows.html","Location - Enable or Disable Changing in Windows")</f>
        <v>Location - Enable or Disable Changing in Windows</v>
      </c>
      <c r="B1620" s="9" t="s">
        <v>1421</v>
      </c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</row>
    <row r="1621" ht="27.0" customHeight="1">
      <c r="A1621" s="11" t="str">
        <f>HYPERLINK("https://www.tenforums.com/tutorials/138188-clear-location-history-windows-10-pc.html","Location History - Clear on Windows 10 PC")</f>
        <v>Location History - Clear on Windows 10 PC</v>
      </c>
      <c r="B1621" s="10" t="s">
        <v>1422</v>
      </c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</row>
    <row r="1622" ht="27.0" customHeight="1">
      <c r="A1622" s="8" t="str">
        <f>HYPERLINK("https://www.tenforums.com/tutorials/68106-country-region-home-location-change-windows-10-a.html","Location of Home or Country - Change in Windows 10 ")</f>
        <v>Location of Home or Country - Change in Windows 10 </v>
      </c>
      <c r="B1622" s="9" t="s">
        <v>676</v>
      </c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</row>
    <row r="1623" ht="27.0" customHeight="1">
      <c r="A1623" s="8" t="str">
        <f>HYPERLINK("https://www.tenforums.com/tutorials/21285-location-windows-10-change-when-abroad.html","Location of Windows 10 - Change for when Abroad")</f>
        <v>Location of Windows 10 - Change for when Abroad</v>
      </c>
      <c r="B1623" s="9" t="s">
        <v>1423</v>
      </c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</row>
    <row r="1624" ht="27.0" customHeight="1">
      <c r="A1624" s="8" t="str">
        <f>HYPERLINK("https://www.tenforums.com/tutorials/13225-location-service-turn-off-windows-10-a.html","Location Service - Turn On or Off in Windows 10")</f>
        <v>Location Service - Turn On or Off in Windows 10</v>
      </c>
      <c r="B1624" s="9" t="s">
        <v>1424</v>
      </c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</row>
    <row r="1625" ht="27.0" customHeight="1">
      <c r="A1625" s="11" t="str">
        <f>HYPERLINK("https://www.tenforums.com/tutorials/138178-set-change-clear-default-location-windows-10-pc.html","Location - Set, Change, or Clear Default Location for Windows 10 PC")</f>
        <v>Location - Set, Change, or Clear Default Location for Windows 10 PC</v>
      </c>
      <c r="B1625" s="10" t="s">
        <v>1425</v>
      </c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</row>
    <row r="1626" ht="27.0" customHeight="1">
      <c r="A1626" s="11" t="s">
        <v>1426</v>
      </c>
      <c r="B1626" s="10" t="s">
        <v>1427</v>
      </c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</row>
    <row r="1627" ht="27.0" customHeight="1">
      <c r="A1627" s="8" t="str">
        <f>HYPERLINK("https://www.tenforums.com/tutorials/97087-lock-bitlocker-encrypted-drive-windows.html","Lock BitLocker Encrypted Drive in Windows")</f>
        <v>Lock BitLocker Encrypted Drive in Windows</v>
      </c>
      <c r="B1627" s="9" t="s">
        <v>302</v>
      </c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</row>
    <row r="1628" ht="27.0" customHeight="1">
      <c r="A1628" s="11" t="str">
        <f>HYPERLINK("https://www.tenforums.com/tutorials/68512-turn-off-display-cascading-context-menu-add-windows.html","Lock Computer and Turn Off Display context menu - Add in Windows")</f>
        <v>Lock Computer and Turn Off Display context menu - Add in Windows</v>
      </c>
      <c r="B1628" s="10" t="s">
        <v>828</v>
      </c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</row>
    <row r="1629" ht="27.0" customHeight="1">
      <c r="A1629" s="8" t="str">
        <f>HYPERLINK("https://www.tenforums.com/tutorials/118314-automatically-lock-computer-windows-10-a.html","Lock Computer Automatically in Windows 10")</f>
        <v>Lock Computer Automatically in Windows 10</v>
      </c>
      <c r="B1629" s="9" t="s">
        <v>1428</v>
      </c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</row>
    <row r="1630" ht="27.0" customHeight="1">
      <c r="A1630" s="8" t="str">
        <f>HYPERLINK("https://www.tenforums.com/tutorials/84631-enable-disable-lock-computer-windows.html","Lock Computer - Enable or Disable in Windows")</f>
        <v>Lock Computer - Enable or Disable in Windows</v>
      </c>
      <c r="B1630" s="10" t="s">
        <v>1429</v>
      </c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</row>
    <row r="1631" ht="27.0" customHeight="1">
      <c r="A1631" s="8" t="str">
        <f>HYPERLINK("https://www.tenforums.com/tutorials/7396-lock-computer-windows-10-a.html","Lock Computer in Windows 10")</f>
        <v>Lock Computer in Windows 10</v>
      </c>
      <c r="B1631" s="9" t="s">
        <v>1430</v>
      </c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</row>
    <row r="1632" ht="27.0" customHeight="1">
      <c r="A1632" s="8" t="str">
        <f>HYPERLINK("https://www.tenforums.com/tutorials/94927-play-sound-when-lock-computer-windows.html","Lock Computer Sound - Play in Windows")</f>
        <v>Lock Computer Sound - Play in Windows</v>
      </c>
      <c r="B1632" s="9" t="s">
        <v>1431</v>
      </c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</row>
    <row r="1633" ht="27.0" customHeight="1">
      <c r="A1633" s="8" t="str">
        <f>HYPERLINK("https://www.tenforums.com/tutorials/37432-lock-drive-add-context-menu-bitlocker-drives-windows-10-a.html","Lock Drive - Add to Context Menu of BitLocker Drives in Windows 10")</f>
        <v>Lock Drive - Add to Context Menu of BitLocker Drives in Windows 10</v>
      </c>
      <c r="B1633" s="9" t="s">
        <v>287</v>
      </c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</row>
    <row r="1634" ht="27.0" customHeight="1">
      <c r="A1634" s="8" t="str">
        <f>HYPERLINK("https://www.tenforums.com/tutorials/35811-encrypt-efs-lock-icon-change-remove-windows-10-a.html","Lock Icon on Encypted Files and Folders - Change or Remove in Windows 10")</f>
        <v>Lock Icon on Encypted Files and Folders - Change or Remove in Windows 10</v>
      </c>
      <c r="B1634" s="9" t="s">
        <v>926</v>
      </c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</row>
    <row r="1635" ht="27.0" customHeight="1">
      <c r="A1635" s="8" t="str">
        <f>HYPERLINK("https://www.tenforums.com/tutorials/61721-lock-account-picture-menu-add-remove-windows-10-a.html","Lock in Account Picture Menu - Add or Remove in Windows 10 ")</f>
        <v>Lock in Account Picture Menu - Add or Remove in Windows 10 </v>
      </c>
      <c r="B1635" s="9" t="s">
        <v>30</v>
      </c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</row>
    <row r="1636" ht="27.0" customHeight="1">
      <c r="A1636" s="8" t="str">
        <f>HYPERLINK("https://www.tenforums.com/tutorials/31116-lock-screen-app-notifications-turn-off-windows-10-a.html","Lock Screen App Notifications - Turn On or Off in Windows 10")</f>
        <v>Lock Screen App Notifications - Turn On or Off in Windows 10</v>
      </c>
      <c r="B1636" s="9" t="s">
        <v>158</v>
      </c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</row>
    <row r="1637" ht="27.0" customHeight="1">
      <c r="A1637" s="11" t="s">
        <v>1432</v>
      </c>
      <c r="B1637" s="10" t="s">
        <v>1433</v>
      </c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</row>
    <row r="1638" ht="27.0" customHeight="1">
      <c r="A1638" s="8" t="str">
        <f>HYPERLINK("https://www.tenforums.com/tutorials/90172-enable-disable-changing-lock-screen-background-windows-10-a.html","Lock Screen Background - Enable or Disable Changing in Windows 10")</f>
        <v>Lock Screen Background - Enable or Disable Changing in Windows 10</v>
      </c>
      <c r="B1638" s="9" t="s">
        <v>1434</v>
      </c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</row>
    <row r="1639" ht="27.0" customHeight="1">
      <c r="A1639" s="8" t="str">
        <f>HYPERLINK("https://www.tenforums.com/tutorials/66400-sign-screen-background-show-lock-screen-background-windows-10-a.html","Lock Screen Background - Show On Sign-in Screen Background in Windows 10 ")</f>
        <v>Lock Screen Background - Show On Sign-in Screen Background in Windows 10 </v>
      </c>
      <c r="B1639" s="9" t="s">
        <v>1435</v>
      </c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</row>
    <row r="1640" ht="27.0" customHeight="1">
      <c r="A1640" s="8" t="str">
        <f>HYPERLINK("https://www.tenforums.com/tutorials/122250-choose-apps-detailed-quick-status-windows-10-lock-screen.html","Lock Screen - Choose Apps to Show Detailed and Quick Status On in Windows 10")</f>
        <v>Lock Screen - Choose Apps to Show Detailed and Quick Status On in Windows 10</v>
      </c>
      <c r="B1640" s="9" t="s">
        <v>1436</v>
      </c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</row>
    <row r="1641" ht="27.0" customHeight="1">
      <c r="A1641" s="8" t="str">
        <f>HYPERLINK("https://www.tenforums.com/tutorials/73416-lock-screen-clock-change-12-hour-24-hour-format-windows-10-a.html","Lock Screen Clock - Change to 12 hour or 24 hour Format in Windows 10 ")</f>
        <v>Lock Screen Clock - Change to 12 hour or 24 hour Format in Windows 10 </v>
      </c>
      <c r="B1641" s="9" t="s">
        <v>510</v>
      </c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</row>
    <row r="1642" ht="27.0" customHeight="1">
      <c r="A1642" s="8" t="str">
        <f>HYPERLINK("https://www.tenforums.com/tutorials/60089-console-mode-sign-enable-disable-windows-10-a.html","Lock Screen Console Mode - Enable or Disable in Windows 10 ")</f>
        <v>Lock Screen Console Mode - Enable or Disable in Windows 10 </v>
      </c>
      <c r="B1642" s="9" t="s">
        <v>572</v>
      </c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</row>
    <row r="1643" ht="27.0" customHeight="1">
      <c r="A1643" s="8" t="str">
        <f>HYPERLINK("https://www.tenforums.com/tutorials/130598-find-save-custom-lock-screen-background-images-windows-10-a.html","Lock Screen Custom Background Images - Find and Save in Windows 10")</f>
        <v>Lock Screen Custom Background Images - Find and Save in Windows 10</v>
      </c>
      <c r="B1643" s="9" t="s">
        <v>1437</v>
      </c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</row>
    <row r="1644" ht="27.0" customHeight="1">
      <c r="A1644" s="8" t="str">
        <f>HYPERLINK("https://www.tenforums.com/tutorials/65592-lock-screen-display-off-timeout-change-windows-10-a.html","Lock Screen Display Off Timeout - Change in Windows 10 ")</f>
        <v>Lock Screen Display Off Timeout - Change in Windows 10 </v>
      </c>
      <c r="B1644" s="9" t="s">
        <v>571</v>
      </c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</row>
    <row r="1645" ht="27.0" customHeight="1">
      <c r="A1645" s="8" t="str">
        <f>HYPERLINK("https://www.tenforums.com/tutorials/46494-hey-cortana-enable-disable-lock-screen-windows-10-a.html","Lock Screen - Enable or Disable Cortana in Windows 10")</f>
        <v>Lock Screen - Enable or Disable Cortana in Windows 10</v>
      </c>
      <c r="B1645" s="9" t="s">
        <v>1438</v>
      </c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</row>
    <row r="1646" ht="27.0" customHeight="1">
      <c r="A1646" s="8" t="str">
        <f>HYPERLINK("https://www.tenforums.com/tutorials/6567-lock-screen-enable-disable-windows-10-a.html","Lock Screen - Enable or Disable in Windows 10")</f>
        <v>Lock Screen - Enable or Disable in Windows 10</v>
      </c>
      <c r="B1646" s="9" t="s">
        <v>1439</v>
      </c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</row>
    <row r="1647" ht="27.0" customHeight="1">
      <c r="A1647" s="12" t="str">
        <f>HYPERLINK("https://www.tenforums.com/tutorials/61731-add-remove-network-icon-lock-sign-screen-windows-10-a.html","Lock Screen Network Icon - Add or Remove in Windows 10 ")</f>
        <v>Lock Screen Network Icon - Add or Remove in Windows 10 </v>
      </c>
      <c r="B1647" s="9" t="s">
        <v>1417</v>
      </c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</row>
    <row r="1648" ht="27.0" customHeight="1">
      <c r="A1648" s="12" t="str">
        <f>HYPERLINK("https://www.tenforums.com/tutorials/61073-hide-show-content-notifications-lock-screen-windows-10-a.html","Lock Screen Notifications - Turn On or Off hide content in Windows 10 ")</f>
        <v>Lock Screen Notifications - Turn On or Off hide content in Windows 10 </v>
      </c>
      <c r="B1648" s="10" t="s">
        <v>1440</v>
      </c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</row>
    <row r="1649" ht="27.0" customHeight="1">
      <c r="A1649" s="11" t="s">
        <v>1441</v>
      </c>
      <c r="B1649" s="10" t="s">
        <v>1442</v>
      </c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</row>
    <row r="1650" ht="27.0" customHeight="1">
      <c r="A1650" s="8" t="str">
        <f>HYPERLINK("https://www.tenforums.com/tutorials/31107-turn-off-lock-screen-reminders-voip-calls-windows-10-a.html","Lock Screen Reminders and VoIP calls Notifications - Turn On or Off in Windows 10")</f>
        <v>Lock Screen Reminders and VoIP calls Notifications - Turn On or Off in Windows 10</v>
      </c>
      <c r="B1650" s="10" t="s">
        <v>657</v>
      </c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</row>
    <row r="1651" ht="27.0" customHeight="1">
      <c r="A1651" s="8" t="str">
        <f>HYPERLINK("https://www.tenforums.com/tutorials/135991-enable-search-box-lock-screen-windows-10-a.html","Lock Screen Search Box - Enable in Windows 10")</f>
        <v>Lock Screen Search Box - Enable in Windows 10</v>
      </c>
      <c r="B1651" s="9" t="s">
        <v>1443</v>
      </c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</row>
    <row r="1652" ht="27.0" customHeight="1">
      <c r="A1652" s="8" t="str">
        <f>HYPERLINK("https://www.tenforums.com/tutorials/90164-enable-disable-lock-screen-slide-show-windows-10-a.html","Lock Screen Slide Show - Enable or Disable in Windows 10")</f>
        <v>Lock Screen Slide Show - Enable or Disable in Windows 10</v>
      </c>
      <c r="B1652" s="9" t="s">
        <v>1444</v>
      </c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</row>
    <row r="1653" ht="27.0" customHeight="1">
      <c r="A1653" s="8" t="str">
        <f>HYPERLINK("https://www.tenforums.com/tutorials/38044-face-turn-off-automatically-unlock-screen-windows-10-a.html","Lock Screen - Turn On or Off Automatically Dismiss for Windows Hello Face in Windows 10")</f>
        <v>Lock Screen - Turn On or Off Automatically Dismiss for Windows Hello Face in Windows 10</v>
      </c>
      <c r="B1653" s="10" t="s">
        <v>1445</v>
      </c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</row>
    <row r="1654" ht="27.0" customHeight="1">
      <c r="A1654" s="8" t="str">
        <f>HYPERLINK("https://www.tenforums.com/tutorials/86285-get-more-information-about-windows-spotlight-image-windows-10-a.html","Lock Screen Windows Spotlight Background Image - Get More Information about in Windows 10")</f>
        <v>Lock Screen Windows Spotlight Background Image - Get More Information about in Windows 10</v>
      </c>
      <c r="B1654" s="9" t="s">
        <v>1446</v>
      </c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</row>
    <row r="1655" ht="27.0" customHeight="1">
      <c r="A1655" s="8" t="str">
        <f>HYPERLINK("https://www.tenforums.com/tutorials/38717-windows-spotlight-background-images-find-save-windows-10-a.html","Lock Screen Windows Spotlight Background Images - Find and Save in Windows 10")</f>
        <v>Lock Screen Windows Spotlight Background Images - Find and Save in Windows 10</v>
      </c>
      <c r="B1655" s="9" t="s">
        <v>1447</v>
      </c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</row>
    <row r="1656" ht="27.0" customHeight="1">
      <c r="A1656" s="8" t="str">
        <f>HYPERLINK("https://www.tenforums.com/tutorials/86280-rate-windows-spotlight-background-images-lock-screen-windows-10-a.html","Lock Screen Windows Spotlight Background Images - Rate in Windows 10")</f>
        <v>Lock Screen Windows Spotlight Background Images - Rate in Windows 10</v>
      </c>
      <c r="B1656" s="9" t="s">
        <v>1448</v>
      </c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</row>
    <row r="1657" ht="27.0" customHeight="1">
      <c r="A1657" s="8" t="str">
        <f>HYPERLINK("https://www.tenforums.com/tutorials/15697-secure-sign-ctrl-alt-delete-enable-disable-windows-10-a.html","Lock Screen with Ctrl+Alt+Delete - Enable or Disable in Windows 10")</f>
        <v>Lock Screen with Ctrl+Alt+Delete - Enable or Disable in Windows 10</v>
      </c>
      <c r="B1657" s="9" t="s">
        <v>685</v>
      </c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</row>
    <row r="1658" ht="27.0" customHeight="1">
      <c r="A1658" s="8" t="str">
        <f>HYPERLINK("https://www.tenforums.com/tutorials/124308-remotely-lock-windows-10-device-find-my-device.html","Lock Windows 10 Device Remotely with Find My Device")</f>
        <v>Lock Windows 10 Device Remotely with Find My Device</v>
      </c>
      <c r="B1658" s="9" t="s">
        <v>1449</v>
      </c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</row>
    <row r="1659" ht="27.0" customHeight="1">
      <c r="A1659" s="8" t="str">
        <f>HYPERLINK("https://www.tenforums.com/tutorials/118323-automatically-lock-windows-10-pc-your-phone.html","Lock Windows 10 PC Automatically with your Phone")</f>
        <v>Lock Windows 10 PC Automatically with your Phone</v>
      </c>
      <c r="B1659" s="9" t="s">
        <v>1450</v>
      </c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</row>
    <row r="1660" ht="27.0" customHeight="1">
      <c r="A1660" s="11" t="str">
        <f>HYPERLINK("https://www.tenforums.com/tutorials/142815-securely-login-local-accounts-yubikey-security-key-windows.html","Login to Local Accounts with YubiKey Security Key in Windows")</f>
        <v>Login to Local Accounts with YubiKey Security Key in Windows</v>
      </c>
      <c r="B1660" s="10" t="s">
        <v>1415</v>
      </c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</row>
    <row r="1661" ht="27.0" customHeight="1">
      <c r="A1661" s="8" t="str">
        <f>HYPERLINK("https://www.tenforums.com/tutorials/117980-read-logoff-sign-out-logs-event-viewer-windows.html","Logoff and Sign Out Event Viewer Logs - Read in Windows")</f>
        <v>Logoff and Sign Out Event Viewer Logs - Read in Windows</v>
      </c>
      <c r="B1661" s="9" t="s">
        <v>954</v>
      </c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</row>
    <row r="1662" ht="27.0" customHeight="1">
      <c r="A1662" s="8" t="str">
        <f>HYPERLINK("https://www.tenforums.com/tutorials/94893-play-sound-logoff-sign-out-windows-10-a.html","Logoff (Sign-out) Sound - Play in Windows 10")</f>
        <v>Logoff (Sign-out) Sound - Play in Windows 10</v>
      </c>
      <c r="B1662" s="9" t="s">
        <v>1451</v>
      </c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</row>
    <row r="1663" ht="27.0" customHeight="1">
      <c r="A1663" s="8" t="str">
        <f>HYPERLINK("https://www.tenforums.com/tutorials/94884-play-sound-logon-sign-windows-10-a.html","Logon (Sign-in) Sound - Play in Windows 10")</f>
        <v>Logon (Sign-in) Sound - Play in Windows 10</v>
      </c>
      <c r="B1663" s="10" t="s">
        <v>1452</v>
      </c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</row>
    <row r="1664" ht="27.0" customHeight="1">
      <c r="A1664" s="8" t="str">
        <f>HYPERLINK("https://www.tenforums.com/tutorials/51704-win32-long-paths-enable-disable-windows-10-a.html","Long Paths - Enable or Disable in Windows 10 ")</f>
        <v>Long Paths - Enable or Disable in Windows 10 </v>
      </c>
      <c r="B1664" s="9" t="s">
        <v>1453</v>
      </c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</row>
    <row r="1665" ht="27.0" customHeight="1">
      <c r="A1665" s="8" t="str">
        <f>HYPERLINK("https://www.tenforums.com/tutorials/91453-remove-look-app-store-open-windows-10-a.html","Look for an app in the Store - Add or Remove from Open with in Windows 10")</f>
        <v>Look for an app in the Store - Add or Remove from Open with in Windows 10</v>
      </c>
      <c r="B1665" s="9" t="s">
        <v>1454</v>
      </c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</row>
    <row r="1666" ht="27.0" customHeight="1">
      <c r="A1666" s="8" t="str">
        <f>HYPERLINK("https://www.tenforums.com/tutorials/5994-lync-app-join-online-meeting-guest.html","Lync App - Join an Online Meeting as Guest")</f>
        <v>Lync App - Join an Online Meeting as Guest</v>
      </c>
      <c r="B1666" s="9" t="s">
        <v>1455</v>
      </c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</row>
    <row r="1667" ht="27.0" customHeight="1">
      <c r="A1667" s="6" t="s">
        <v>1456</v>
      </c>
      <c r="B1667" s="6" t="s">
        <v>1456</v>
      </c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</row>
    <row r="1668" ht="27.0" customHeight="1">
      <c r="A1668" s="8" t="str">
        <f>HYPERLINK("https://www.tenforums.com/tutorials/39191-mac-address-windows-10-mobile-phone-find.html","MAC Address of Windows 10 Mobile Phone - Find")</f>
        <v>MAC Address of Windows 10 Mobile Phone - Find</v>
      </c>
      <c r="B1668" s="9" t="s">
        <v>1457</v>
      </c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</row>
    <row r="1669" ht="27.0" customHeight="1">
      <c r="A1669" s="8" t="str">
        <f>HYPERLINK("https://www.tenforums.com/tutorials/39509-mac-address-windows-10-pc-find.html","MAC Address of Windows 10 PC - Find")</f>
        <v>MAC Address of Windows 10 PC - Find</v>
      </c>
      <c r="B1669" s="9" t="s">
        <v>1458</v>
      </c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</row>
    <row r="1670" ht="27.0" customHeight="1">
      <c r="A1670" s="8" t="str">
        <f>HYPERLINK("https://www.tenforums.com/tutorials/39022-wi-fi-random-hardware-mac-addresses-turn-off-windows-10-a.html","MAC for Wi-Fi - Turn On or Off Random Hardware Addresses in Windows 10")</f>
        <v>MAC for Wi-Fi - Turn On or Off Random Hardware Addresses in Windows 10</v>
      </c>
      <c r="B1670" s="9" t="s">
        <v>1459</v>
      </c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</row>
    <row r="1671" ht="27.0" customHeight="1">
      <c r="A1671" s="8" t="str">
        <f>HYPERLINK("https://www.tenforums.com/tutorials/39050-wi-fi-random-hardware-addresses-turn-off-windows-10-mobile.html","MAC for Wi-Fi - Turn On or Off Random Hardware Addresses in Windows 10 Mobile")</f>
        <v>MAC for Wi-Fi - Turn On or Off Random Hardware Addresses in Windows 10 Mobile</v>
      </c>
      <c r="B1671" s="9" t="s">
        <v>1460</v>
      </c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</row>
    <row r="1672" ht="27.0" customHeight="1">
      <c r="A1672" s="8" t="str">
        <f>HYPERLINK("https://www.tenforums.com/tutorials/61026-macrium-reflect-backup-restore.html","Macrium Reflect - Backup &amp; Restore ")</f>
        <v>Macrium Reflect - Backup &amp; Restore </v>
      </c>
      <c r="B1672" s="9" t="s">
        <v>1461</v>
      </c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</row>
    <row r="1673" ht="27.0" customHeight="1">
      <c r="A1673" s="11" t="str">
        <f>HYPERLINK("https://www.tenforums.com/tutorials/140976-macrium-reflect-create-rescue-partition.html","Macrium Reflect - Create a Rescue Partition")</f>
        <v>Macrium Reflect - Create a Rescue Partition</v>
      </c>
      <c r="B1673" s="10" t="s">
        <v>1462</v>
      </c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</row>
    <row r="1674" ht="27.0" customHeight="1">
      <c r="A1674" s="8" t="str">
        <f>HYPERLINK("https://www.tenforums.com/tutorials/85198-use-macrium-reflect-rescue-media-fix-windows-boot-issues.html","Macrium Reflect Rescue Media - Use to Fix Windows Boot Issues")</f>
        <v>Macrium Reflect Rescue Media - Use to Fix Windows Boot Issues</v>
      </c>
      <c r="B1674" s="9" t="s">
        <v>1463</v>
      </c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</row>
    <row r="1675" ht="27.0" customHeight="1">
      <c r="A1675" s="8" t="str">
        <f>HYPERLINK("https://www.tenforums.com/tutorials/75660-macrium-reflect-use-macrium-image-set-up-dual-multi-boot.html","Macrium Reflect - Use Macrium Image to set up Dual / Multi Boot")</f>
        <v>Macrium Reflect - Use Macrium Image to set up Dual / Multi Boot</v>
      </c>
      <c r="B1675" s="10" t="s">
        <v>1464</v>
      </c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</row>
    <row r="1676" ht="27.0" customHeight="1">
      <c r="A1676" s="8" t="str">
        <f>HYPERLINK("https://www.tenforums.com/tutorials/52676-macrium-viboot-create-virtual-machine-using-macrium-image.html","Macrium viBoot - Create Virtual Machine using Macrium Image ")</f>
        <v>Macrium viBoot - Create Virtual Machine using Macrium Image </v>
      </c>
      <c r="B1676" s="9" t="s">
        <v>1465</v>
      </c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</row>
    <row r="1677" ht="27.0" customHeight="1">
      <c r="A1677" s="8" t="str">
        <f>HYPERLINK("https://www.tenforums.com/tutorials/108017-choose-where-keep-mouse-cursor-while-using-magnifier-windows-10-a.html","Magnifier - Choose Where to Keep Mouse Cursor in Windows 10")</f>
        <v>Magnifier - Choose Where to Keep Mouse Cursor in Windows 10</v>
      </c>
      <c r="B1677" s="9" t="s">
        <v>1466</v>
      </c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</row>
    <row r="1678" ht="27.0" customHeight="1">
      <c r="A1678" s="8" t="str">
        <f>HYPERLINK("https://www.tenforums.com/tutorials/132548-choose-where-keep-text-cursor-while-using-magnifier-windows-10-a.html","Magnifier - Choose Where to Keep Text Cursor in Windows 10")</f>
        <v>Magnifier - Choose Where to Keep Text Cursor in Windows 10</v>
      </c>
      <c r="B1678" s="9" t="s">
        <v>1467</v>
      </c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</row>
    <row r="1679" ht="27.0" customHeight="1">
      <c r="A1679" s="8" t="str">
        <f>HYPERLINK("https://www.tenforums.com/tutorials/84190-open-close-magnifier-windows-10-a.html","Magnifier - Open and Close in Windows 10")</f>
        <v>Magnifier - Open and Close in Windows 10</v>
      </c>
      <c r="B1679" s="10" t="s">
        <v>1468</v>
      </c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</row>
    <row r="1680" ht="27.0" customHeight="1">
      <c r="A1680" s="8" t="str">
        <f>HYPERLINK("https://www.tenforums.com/tutorials/84561-turn-off-invert-colors-magnifier-window-windows-10-a.html","Magnifier - Turn On or Off Invert Colors in Windows 10")</f>
        <v>Magnifier - Turn On or Off Invert Colors in Windows 10</v>
      </c>
      <c r="B1680" s="10" t="s">
        <v>1469</v>
      </c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</row>
    <row r="1681" ht="27.0" customHeight="1">
      <c r="A1681" s="8" t="str">
        <f>HYPERLINK("https://www.tenforums.com/tutorials/84391-turn-off-magnifying-glass-magnifier-windows-10-a.html","Magnifier - Turn On or Off Magnifying Glass in Windows 10")</f>
        <v>Magnifier - Turn On or Off Magnifying Glass in Windows 10</v>
      </c>
      <c r="B1681" s="10" t="s">
        <v>1470</v>
      </c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</row>
    <row r="1682" ht="27.0" customHeight="1">
      <c r="A1682" s="8" t="str">
        <f>HYPERLINK("https://www.tenforums.com/tutorials/84291-turn-off-start-magnifier-automatically-login-windows-10-a.html","Magnifier - Turn On or Off Start Automatically at Login in Windows 10")</f>
        <v>Magnifier - Turn On or Off Start Automatically at Login in Windows 10</v>
      </c>
      <c r="B1682" s="10" t="s">
        <v>1471</v>
      </c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</row>
    <row r="1683" ht="27.0" customHeight="1">
      <c r="A1683" s="8" t="str">
        <f>HYPERLINK("https://www.tenforums.com/tutorials/84311-turn-off-auto-start-magnifier-before-login-windows-10-a.html","Magnifier - Turn On or Off Start Automatically before Login in Windows 10")</f>
        <v>Magnifier - Turn On or Off Start Automatically before Login in Windows 10</v>
      </c>
      <c r="B1683" s="10" t="s">
        <v>1472</v>
      </c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</row>
    <row r="1684" ht="27.0" customHeight="1">
      <c r="A1684" s="8" t="str">
        <f>HYPERLINK("https://www.tenforums.com/tutorials/102256-change-magnifier-view-windows-10-a.html","Magnifier View - Change in Windows 10")</f>
        <v>Magnifier View - Change in Windows 10</v>
      </c>
      <c r="B1684" s="9" t="s">
        <v>1473</v>
      </c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</row>
    <row r="1685" ht="27.0" customHeight="1">
      <c r="A1685" s="8" t="str">
        <f>HYPERLINK("https://www.tenforums.com/tutorials/84977-change-magnifier-zoom-level-increments-windows-10-a.html","Magnifier Zoom Level Increments - Change in Windows 10")</f>
        <v>Magnifier Zoom Level Increments - Change in Windows 10</v>
      </c>
      <c r="B1685" s="10" t="s">
        <v>1474</v>
      </c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</row>
    <row r="1686" ht="27.0" customHeight="1">
      <c r="A1686" s="12" t="str">
        <f>HYPERLINK("https://www.tenforums.com/tutorials/32588-change-accent-color-mail-calendar-app-windows-10-a.html","Mail and Calendar app Accent Color - Change in Windows 10")</f>
        <v>Mail and Calendar app Accent Color - Change in Windows 10</v>
      </c>
      <c r="B1686" s="10" t="s">
        <v>365</v>
      </c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</row>
    <row r="1687" ht="27.0" customHeight="1">
      <c r="A1687" s="12" t="str">
        <f>HYPERLINK("https://www.tenforums.com/tutorials/5631-change-mail-calendar-app-background-picture-windows-10-a.html","Mail and Calendar app Background Picture - Change in Windows 10")</f>
        <v>Mail and Calendar app Background Picture - Change in Windows 10</v>
      </c>
      <c r="B1687" s="10" t="s">
        <v>366</v>
      </c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</row>
    <row r="1688" ht="27.0" customHeight="1">
      <c r="A1688" s="12" t="str">
        <f>HYPERLINK("https://www.tenforums.com/tutorials/32376-change-light-dark-theme-mail-calendar-app-windows-10-a.html","Mail and Calendar app Theme - Change to Light or Dark in Windows 10")</f>
        <v>Mail and Calendar app Theme - Change to Light or Dark in Windows 10</v>
      </c>
      <c r="B1688" s="10" t="s">
        <v>367</v>
      </c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</row>
    <row r="1689" ht="27.0" customHeight="1">
      <c r="A1689" s="8" t="str">
        <f>HYPERLINK("https://www.tenforums.com/tutorials/6135-mail-app-add-delete-account-windows-10-a.html","Mail app - Add or Delete Account in Windows 10")</f>
        <v>Mail app - Add or Delete Account in Windows 10</v>
      </c>
      <c r="B1689" s="9" t="s">
        <v>1475</v>
      </c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</row>
    <row r="1690" ht="27.0" customHeight="1">
      <c r="A1690" s="8" t="str">
        <f>HYPERLINK("https://www.tenforums.com/tutorials/78645-mail-app-advanced-searching-windows-10-a.html","Mail app Advanced Searching in Windows 10")</f>
        <v>Mail app Advanced Searching in Windows 10</v>
      </c>
      <c r="B1690" s="10" t="s">
        <v>1476</v>
      </c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</row>
    <row r="1691" ht="27.0" customHeight="1">
      <c r="A1691" s="8" t="str">
        <f>HYPERLINK("https://www.tenforums.com/tutorials/106969-turn-off-auto-open-next-item-windows-10-mail-app.html","Mail app Auto-open Next Item - Turn On or Off in Windows 10")</f>
        <v>Mail app Auto-open Next Item - Turn On or Off in Windows 10</v>
      </c>
      <c r="B1691" s="9" t="s">
        <v>1477</v>
      </c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</row>
    <row r="1692" ht="27.0" customHeight="1">
      <c r="A1692" s="8" t="str">
        <f>HYPERLINK("https://www.tenforums.com/tutorials/46322-mail-app-automatic-replies-turn-off-windows-10-a.html","Mail app Automatic Replies - Turn On or Off in Windows 10")</f>
        <v>Mail app Automatic Replies - Turn On or Off in Windows 10</v>
      </c>
      <c r="B1692" s="9" t="s">
        <v>1478</v>
      </c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</row>
    <row r="1693" ht="27.0" customHeight="1">
      <c r="A1693" s="8" t="str">
        <f>HYPERLINK("https://www.tenforums.com/tutorials/106972-turn-off-caret-browsing-windows-10-mail-app.html","Mail app Caret Browsing - Turn On or Off in Windows 10")</f>
        <v>Mail app Caret Browsing - Turn On or Off in Windows 10</v>
      </c>
      <c r="B1693" s="9" t="s">
        <v>1479</v>
      </c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</row>
    <row r="1694" ht="27.0" customHeight="1">
      <c r="A1694" s="8" t="str">
        <f>HYPERLINK("https://www.tenforums.com/tutorials/6166-mail-app-change-mailbox-sync-settings-windows-10-a.html","Mail app - Change Mailbox Sync Settings in Windows 10")</f>
        <v>Mail app - Change Mailbox Sync Settings in Windows 10</v>
      </c>
      <c r="B1694" s="9" t="s">
        <v>1480</v>
      </c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</row>
    <row r="1695" ht="27.0" customHeight="1">
      <c r="A1695" s="8" t="str">
        <f>HYPERLINK("https://www.tenforums.com/tutorials/126472-change-default-font-mail-app-windows-10-a.html","Mail app Default Font - Change in Windows 10")</f>
        <v>Mail app Default Font - Change in Windows 10</v>
      </c>
      <c r="B1695" s="9" t="s">
        <v>1481</v>
      </c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</row>
    <row r="1696" ht="27.0" customHeight="1">
      <c r="A1696" s="8" t="str">
        <f>HYPERLINK("https://www.tenforums.com/tutorials/44485-mail-app-delete-email-messages-windows-10-a.html","Mail app - Delete Email Messages in Windows 10 ")</f>
        <v>Mail app - Delete Email Messages in Windows 10 </v>
      </c>
      <c r="B1696" s="9" t="s">
        <v>1482</v>
      </c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</row>
    <row r="1697" ht="27.0" customHeight="1">
      <c r="A1697" s="8" t="str">
        <f>HYPERLINK("https://www.tenforums.com/tutorials/23855-mail-app-download-external-content-turn-off-windows-10-a.html","Mail app Download External Content - Turn On or Off in Windows 10")</f>
        <v>Mail app Download External Content - Turn On or Off in Windows 10</v>
      </c>
      <c r="B1697" s="9" t="s">
        <v>1483</v>
      </c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</row>
    <row r="1698" ht="27.0" customHeight="1">
      <c r="A1698" s="8" t="str">
        <f>HYPERLINK("https://www.tenforums.com/tutorials/6151-mail-app-favorites-add-remove-folders-windows-10-a.html","Mail app Favorites - Add or Remove Folders in Windows 10")</f>
        <v>Mail app Favorites - Add or Remove Folders in Windows 10</v>
      </c>
      <c r="B1698" s="9" t="s">
        <v>1484</v>
      </c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</row>
    <row r="1699" ht="27.0" customHeight="1">
      <c r="A1699" s="8" t="str">
        <f>HYPERLINK("https://www.tenforums.com/tutorials/76639-mail-app-focused-inbox-turn-off-windows-10-a.html","Mail app Focused Inbox - Turn On or Off in Windows 10")</f>
        <v>Mail app Focused Inbox - Turn On or Off in Windows 10</v>
      </c>
      <c r="B1699" s="10" t="s">
        <v>1485</v>
      </c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</row>
    <row r="1700" ht="27.0" customHeight="1">
      <c r="A1700" s="8" t="str">
        <f>HYPERLINK("https://www.tenforums.com/tutorials/109893-change-folder-message-spacing-density-windows-10-mail-app.html","Mail app Folder and Message Spacing Density - Change in Windows 10")</f>
        <v>Mail app Folder and Message Spacing Density - Change in Windows 10</v>
      </c>
      <c r="B1700" s="9" t="s">
        <v>1486</v>
      </c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</row>
    <row r="1701" ht="27.0" customHeight="1">
      <c r="A1701" s="8" t="str">
        <f>HYPERLINK("https://www.tenforums.com/tutorials/106900-turn-off-group-conversation-windows-10-mail-app.html","Mail app Group by Conversation - Turn On or Off in Windows 10")</f>
        <v>Mail app Group by Conversation - Turn On or Off in Windows 10</v>
      </c>
      <c r="B1701" s="9" t="s">
        <v>1487</v>
      </c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</row>
    <row r="1702" ht="27.0" customHeight="1">
      <c r="A1702" s="8" t="str">
        <f>HYPERLINK("https://www.tenforums.com/tutorials/106966-change-how-automatically-mark-item-read-windows-10-mail-app.html","Mail app Mark Item as Read - Change How to in Windows 10")</f>
        <v>Mail app Mark Item as Read - Change How to in Windows 10</v>
      </c>
      <c r="B1702" s="9" t="s">
        <v>1488</v>
      </c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</row>
    <row r="1703" ht="27.0" customHeight="1">
      <c r="A1703" s="8" t="str">
        <f>HYPERLINK("https://www.tenforums.com/tutorials/78498-mail-app-message-preview-text-turn-off-windows-10-a.html","Mail app Message Preview Text - Turn On or Off in Windows 10")</f>
        <v>Mail app Message Preview Text - Turn On or Off in Windows 10</v>
      </c>
      <c r="B1703" s="10" t="s">
        <v>1489</v>
      </c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</row>
    <row r="1704" ht="27.0" customHeight="1">
      <c r="A1704" s="8" t="str">
        <f>HYPERLINK("https://www.tenforums.com/tutorials/76632-mail-app-move-focused-other-inbox-outlook-windows-10-a.html","Mail app Messages - Move to Focused or Other Inbox for Outlook in Windows 10")</f>
        <v>Mail app Messages - Move to Focused or Other Inbox for Outlook in Windows 10</v>
      </c>
      <c r="B1704" s="10" t="s">
        <v>1490</v>
      </c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</row>
    <row r="1705" ht="27.0" customHeight="1">
      <c r="A1705" s="8" t="str">
        <f>HYPERLINK("https://www.tenforums.com/tutorials/131045-change-mail-app-notification-sound-windows-10-a.html","Mail app Notification Sound - Change in Windows 10")</f>
        <v>Mail app Notification Sound - Change in Windows 10</v>
      </c>
      <c r="B1705" s="9" t="s">
        <v>1491</v>
      </c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</row>
    <row r="1706" ht="27.0" customHeight="1">
      <c r="A1706" s="8" t="str">
        <f>HYPERLINK("https://www.tenforums.com/tutorials/23382-mail-app-notifications-turn-off-windows-10-a.html","Mail app Notifications - Turn On or Off in Windows 10")</f>
        <v>Mail app Notifications - Turn On or Off in Windows 10</v>
      </c>
      <c r="B1706" s="9" t="s">
        <v>1492</v>
      </c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</row>
    <row r="1707" ht="27.0" customHeight="1">
      <c r="A1707" s="8" t="str">
        <f>HYPERLINK("https://www.tenforums.com/tutorials/123703-pin-start-email-account-mail-app-windows-10-a.html","Mail app - Pin to Start Email Account in Windows 10")</f>
        <v>Mail app - Pin to Start Email Account in Windows 10</v>
      </c>
      <c r="B1707" s="9" t="s">
        <v>1493</v>
      </c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</row>
    <row r="1708" ht="27.0" customHeight="1">
      <c r="A1708" s="8" t="str">
        <f>HYPERLINK("https://www.tenforums.com/tutorials/123709-pin-start-email-folder-mail-app-windows-10-a.html","Mail app - Pin to Start Email Folder in Windows 10")</f>
        <v>Mail app - Pin to Start Email Folder in Windows 10</v>
      </c>
      <c r="B1708" s="9" t="s">
        <v>1494</v>
      </c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</row>
    <row r="1709" ht="27.0" customHeight="1">
      <c r="A1709" s="8" t="str">
        <f>HYPERLINK("https://www.tenforums.com/tutorials/106895-hide-show-attached-images-message-list-windows-10-mail-app.html","Mail app Preview of Attached Images in Message List - Hide or Show in Windows 10")</f>
        <v>Mail app Preview of Attached Images in Message List - Hide or Show in Windows 10</v>
      </c>
      <c r="B1709" s="9" t="s">
        <v>1495</v>
      </c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</row>
    <row r="1710" ht="27.0" customHeight="1">
      <c r="A1710" s="8" t="str">
        <f>HYPERLINK("https://www.tenforums.com/tutorials/6142-mail-app-rename-account-windows-10-a.html","Mail app - Rename Account in Windows 10")</f>
        <v>Mail app - Rename Account in Windows 10</v>
      </c>
      <c r="B1710" s="9" t="s">
        <v>1496</v>
      </c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</row>
    <row r="1711" ht="27.0" customHeight="1">
      <c r="A1711" s="8" t="str">
        <f>HYPERLINK("https://www.tenforums.com/tutorials/109123-save-email-messages-windows-10-mail-app.html","Mail app - Save Email Messages in Windows 10")</f>
        <v>Mail app - Save Email Messages in Windows 10</v>
      </c>
      <c r="B1711" s="9" t="s">
        <v>1497</v>
      </c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</row>
    <row r="1712" ht="27.0" customHeight="1">
      <c r="A1712" s="8" t="str">
        <f>HYPERLINK("https://www.tenforums.com/tutorials/79652-hide-show-sender-pictures-windows-10-mail-app.html","Mail app Sender Pictures - Hide or Show in Windows 10")</f>
        <v>Mail app Sender Pictures - Hide or Show in Windows 10</v>
      </c>
      <c r="B1712" s="10" t="s">
        <v>1498</v>
      </c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</row>
    <row r="1713" ht="27.0" customHeight="1">
      <c r="A1713" s="8" t="str">
        <f>HYPERLINK("https://www.tenforums.com/tutorials/77866-turn-off-signature-windows-10-mail-app.html","Mail app Signature -Turn On or Off  in Windows 10")</f>
        <v>Mail app Signature -Turn On or Off  in Windows 10</v>
      </c>
      <c r="B1713" s="9" t="s">
        <v>1499</v>
      </c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</row>
    <row r="1714" ht="27.0" customHeight="1">
      <c r="A1714" s="8" t="str">
        <f>HYPERLINK("https://www.tenforums.com/tutorials/106956-turn-off-swipe-actions-windows-10-mail-app.html","Mail app Swipe Actions - Turn On or Off in Windows 10")</f>
        <v>Mail app Swipe Actions - Turn On or Off in Windows 10</v>
      </c>
      <c r="B1714" s="9" t="s">
        <v>1500</v>
      </c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</row>
    <row r="1715" ht="27.0" customHeight="1">
      <c r="A1715" s="8" t="str">
        <f>HYPERLINK("https://www.tenforums.com/tutorials/64683-mail-app-turn-off-email-account-windows-10-a.html","Mail app - Turn On or Off Email for Account in Windows 10 ")</f>
        <v>Mail app - Turn On or Off Email for Account in Windows 10 </v>
      </c>
      <c r="B1715" s="9" t="s">
        <v>1501</v>
      </c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</row>
    <row r="1716" ht="27.0" customHeight="1">
      <c r="A1716" s="8" t="str">
        <f>HYPERLINK("https://www.tenforums.com/tutorials/3871-main-display-change-windows-10-a.html","Main Display - Change in Windows 10")</f>
        <v>Main Display - Change in Windows 10</v>
      </c>
      <c r="B1716" s="9" t="s">
        <v>824</v>
      </c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</row>
    <row r="1717" ht="27.0" customHeight="1">
      <c r="A1717" s="8" t="str">
        <f>HYPERLINK("https://www.tenforums.com/tutorials/6027-malicious-software-removal-tool-use-windows.html","Malicious Software Removal Tool - Use in Windows")</f>
        <v>Malicious Software Removal Tool - Use in Windows</v>
      </c>
      <c r="B1717" s="9" t="s">
        <v>1502</v>
      </c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</row>
    <row r="1718" ht="27.0" customHeight="1">
      <c r="A1718" s="8" t="str">
        <f>HYPERLINK("https://www.tenforums.com/tutorials/38405-manage-bitlocker-context-menu-add-remove-windows.html","Manage BitLocker context menu - Add or Remove in Windows")</f>
        <v>Manage BitLocker context menu - Add or Remove in Windows</v>
      </c>
      <c r="B1718" s="9" t="s">
        <v>290</v>
      </c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</row>
    <row r="1719" ht="27.0" customHeight="1">
      <c r="A1719" s="8" t="str">
        <f>HYPERLINK("https://www.tenforums.com/tutorials/73782-manage-library-add-context-menu-windows-10-a.html","Manage library - Add to Context Menu in Windows 10 ")</f>
        <v>Manage library - Add to Context Menu in Windows 10 </v>
      </c>
      <c r="B1719" s="9" t="s">
        <v>1503</v>
      </c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</row>
    <row r="1720" ht="27.0" customHeight="1">
      <c r="A1720" s="8" t="str">
        <f>HYPERLINK("https://www.tenforums.com/tutorials/91625-remove-manage-pc-context-menu-windows-10-a.html","Manage - Add or Remove on This PC Context Menu in Windows 10")</f>
        <v>Manage - Add or Remove on This PC Context Menu in Windows 10</v>
      </c>
      <c r="B1720" s="9" t="s">
        <v>1504</v>
      </c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</row>
    <row r="1721" ht="27.0" customHeight="1">
      <c r="A1721" s="8" t="str">
        <f>HYPERLINK("https://www.tenforums.com/tutorials/54708-map-network-drive-windows-10-a.html","Map Network Drive in Windows 10 ")</f>
        <v>Map Network Drive in Windows 10 </v>
      </c>
      <c r="B1721" s="9" t="s">
        <v>1505</v>
      </c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</row>
    <row r="1722" ht="27.0" customHeight="1">
      <c r="A1722" s="11" t="str">
        <f>HYPERLINK("https://www.tenforums.com/tutorials/155350-enable-mapped-drives-available-elevated-command-prompt.html","Mapped Drives - Enable to be Available in Elevated Command Prompt and PowerShell in Windows")</f>
        <v>Mapped Drives - Enable to be Available in Elevated Command Prompt and PowerShell in Windows</v>
      </c>
      <c r="B1722" s="10" t="s">
        <v>1506</v>
      </c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</row>
    <row r="1723" ht="27.0" customHeight="1">
      <c r="A1723" s="11" t="str">
        <f>HYPERLINK("https://www.tenforums.com/tutorials/70530-enable-windows-defender-scan-mapped-network-drives-windows-10-a.html","Mapped Network Drives - Enable Scan with Windows Defender Antivirus")</f>
        <v>Mapped Network Drives - Enable Scan with Windows Defender Antivirus</v>
      </c>
      <c r="B1723" s="10" t="s">
        <v>1507</v>
      </c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</row>
    <row r="1724" ht="27.0" customHeight="1">
      <c r="A1724" s="8" t="str">
        <f>HYPERLINK("https://www.tenforums.com/tutorials/52758-offline-maps-download-windows-10-a.html","Maps app - Download Offline Maps in Windows 10 ")</f>
        <v>Maps app - Download Offline Maps in Windows 10 </v>
      </c>
      <c r="B1724" s="9" t="s">
        <v>1508</v>
      </c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</row>
    <row r="1725" ht="27.0" customHeight="1">
      <c r="A1725" s="8" t="str">
        <f>HYPERLINK("https://www.tenforums.com/tutorials/110883-backup-restore-maps-app-settings-windows-10-a.html","Maps app Settings - Backup and Restore in Windows 10")</f>
        <v>Maps app Settings - Backup and Restore in Windows 10</v>
      </c>
      <c r="B1725" s="9" t="s">
        <v>1509</v>
      </c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</row>
    <row r="1726" ht="27.0" customHeight="1">
      <c r="A1726" s="8" t="str">
        <f>HYPERLINK("https://www.tenforums.com/tutorials/106248-enable-disable-automatic-updates-offline-maps-windows-10-a.html","Maps Automatic Updates - Enable or Disable in Windows 10")</f>
        <v>Maps Automatic Updates - Enable or Disable in Windows 10</v>
      </c>
      <c r="B1726" s="9" t="s">
        <v>1510</v>
      </c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</row>
    <row r="1727" ht="27.0" customHeight="1">
      <c r="A1727" s="8" t="str">
        <f>HYPERLINK("https://www.tenforums.com/tutorials/52868-offline-maps-automatic-updates-turn-off-windows-10-a.html","Maps Automatic Updates - Turn On or Off in Windows 10 ")</f>
        <v>Maps Automatic Updates - Turn On or Off in Windows 10 </v>
      </c>
      <c r="B1727" s="9" t="s">
        <v>1511</v>
      </c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</row>
    <row r="1728" ht="27.0" customHeight="1">
      <c r="A1728" s="8" t="str">
        <f>HYPERLINK("https://www.tenforums.com/tutorials/83220-turn-off-download-maps-over-metered-connections-windows-10-a.html","Maps Downlod over Metered Connections - Turn On or Off in Windows 10")</f>
        <v>Maps Downlod over Metered Connections - Turn On or Off in Windows 10</v>
      </c>
      <c r="B1728" s="10" t="s">
        <v>1512</v>
      </c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</row>
    <row r="1729" ht="27.0" customHeight="1">
      <c r="A1729" s="8" t="str">
        <f>HYPERLINK("https://www.tenforums.com/tutorials/52777-offline-maps-storage-location-change-windows-10-a.html","Maps Storage Location - Change in Windows 10 ")</f>
        <v>Maps Storage Location - Change in Windows 10 </v>
      </c>
      <c r="B1729" s="9" t="s">
        <v>1513</v>
      </c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</row>
    <row r="1730" ht="27.0" customHeight="1">
      <c r="A1730" s="11" t="str">
        <f>HYPERLINK("https://www.tenforums.com/tutorials/147622-how-maximize-restore-app-window-windows-10-a.html","Maximize and Restore App Window in Windows 10")</f>
        <v>Maximize and Restore App Window in Windows 10</v>
      </c>
      <c r="B1730" s="10" t="s">
        <v>1514</v>
      </c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</row>
    <row r="1731" ht="27.0" customHeight="1">
      <c r="A1731" s="8" t="str">
        <f>HYPERLINK("https://www.tenforums.com/tutorials/27465-maximized-window-dragging-enable-disable-windows-10-a.html","Maximized Window Dragging - Enable or Disable in Windows 10")</f>
        <v>Maximized Window Dragging - Enable or Disable in Windows 10</v>
      </c>
      <c r="B1731" s="9" t="s">
        <v>863</v>
      </c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</row>
    <row r="1732" ht="27.0" customHeight="1">
      <c r="A1732" s="8" t="str">
        <f>HYPERLINK("https://www.tenforums.com/tutorials/95580-add-remove-maximum-processor-frequency-windows-10-power-options.html","Maximum Processor Frequency - Add or Remove in Windows 10 Power Options")</f>
        <v>Maximum Processor Frequency - Add or Remove in Windows 10 Power Options</v>
      </c>
      <c r="B1732" s="9" t="s">
        <v>1515</v>
      </c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</row>
    <row r="1733" ht="27.0" customHeight="1">
      <c r="A1733" s="8" t="str">
        <f>HYPERLINK("https://www.tenforums.com/tutorials/95574-change-maximum-processor-frequency-windows-10-a.html","Maximum Processor Frequency - Change in Windows 10")</f>
        <v>Maximum Processor Frequency - Change in Windows 10</v>
      </c>
      <c r="B1733" s="9" t="s">
        <v>677</v>
      </c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</row>
    <row r="1734" ht="27.0" customHeight="1">
      <c r="A1734" s="8" t="str">
        <f>HYPERLINK("https://www.tenforums.com/tutorials/81502-convert-windows-10-legacy-bios-uefi-without-data-loss.html","MBR2GPT - Convert Windows 10 from Legacy BIOS to UEFI without Data Loss")</f>
        <v>MBR2GPT - Convert Windows 10 from Legacy BIOS to UEFI without Data Loss</v>
      </c>
      <c r="B1734" s="10" t="s">
        <v>627</v>
      </c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</row>
    <row r="1735" ht="27.0" customHeight="1">
      <c r="A1735" s="8" t="str">
        <f>HYPERLINK("https://www.tenforums.com/tutorials/85750-convert-mbr-disk-gpt-disk-windows-10-a.html","MBR Disk - Convert to GPT Disk in Windows 10")</f>
        <v>MBR Disk - Convert to GPT Disk in Windows 10</v>
      </c>
      <c r="B1735" s="9" t="s">
        <v>793</v>
      </c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</row>
    <row r="1736" ht="27.0" customHeight="1">
      <c r="A1736" s="8" t="str">
        <f>HYPERLINK("https://www.tenforums.com/tutorials/96683-create-media-automated-unattended-install-windows-10-a.html","Media - Create for automated unattended install of Windows 10")</f>
        <v>Media - Create for automated unattended install of Windows 10</v>
      </c>
      <c r="B1736" s="9" t="s">
        <v>1516</v>
      </c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</row>
    <row r="1737" ht="27.0" customHeight="1">
      <c r="A1737" s="8" t="str">
        <f>HYPERLINK("https://www.tenforums.com/tutorials/70115-download-install-media-feature-pack-n-editions-windows-10-a.html","Media Feature Pack - Download and Install for N Editions of Windows 10 ")</f>
        <v>Media Feature Pack - Download and Install for N Editions of Windows 10 </v>
      </c>
      <c r="B1737" s="9" t="s">
        <v>1372</v>
      </c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</row>
    <row r="1738" ht="27.0" customHeight="1">
      <c r="A1738" s="8" t="str">
        <f>HYPERLINK("https://www.tenforums.com/tutorials/91174-run-windows-memory-diagnostics-tool-windows-10-a.html","Memory Diagnostics Tool - Run in Windows 10")</f>
        <v>Memory Diagnostics Tool - Run in Windows 10</v>
      </c>
      <c r="B1738" s="9" t="s">
        <v>1517</v>
      </c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</row>
    <row r="1739" ht="27.0" customHeight="1">
      <c r="A1739" s="8" t="str">
        <f>HYPERLINK("https://www.tenforums.com/tutorials/91178-read-memory-diagnostics-tool-results-event-viewer-windows-10-a.html","Memory Diagnostics Tool Test Results - Read in Event Viewer in Windows 10")</f>
        <v>Memory Diagnostics Tool Test Results - Read in Event Viewer in Windows 10</v>
      </c>
      <c r="B1739" s="9" t="s">
        <v>953</v>
      </c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</row>
    <row r="1740" ht="27.0" customHeight="1">
      <c r="A1740" s="8" t="str">
        <f>HYPERLINK("https://www.tenforums.com/tutorials/66809-memory-size-speed-type-determine-windows-10-a.html","Memory Size, Speed, and Type - Determine in Windows 10")</f>
        <v>Memory Size, Speed, and Type - Determine in Windows 10</v>
      </c>
      <c r="B1740" s="9" t="s">
        <v>1518</v>
      </c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</row>
    <row r="1741" ht="27.0" customHeight="1">
      <c r="A1741" s="8" t="str">
        <f>HYPERLINK("https://www.tenforums.com/tutorials/14201-memtest86-test-ram.html","MemTest86+ - Test RAM")</f>
        <v>MemTest86+ - Test RAM</v>
      </c>
      <c r="B1741" s="10" t="s">
        <v>1519</v>
      </c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</row>
    <row r="1742" ht="27.0" customHeight="1">
      <c r="A1742" s="8" t="str">
        <f>HYPERLINK("https://www.tenforums.com/tutorials/14428-menu-show-delay-time-change-windows-10-a.html","Menu Show Delay Time - Change in Windows 10")</f>
        <v>Menu Show Delay Time - Change in Windows 10</v>
      </c>
      <c r="B1742" s="9" t="s">
        <v>1520</v>
      </c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</row>
    <row r="1743" ht="27.0" customHeight="1">
      <c r="A1743" s="8" t="str">
        <f>HYPERLINK("https://www.tenforums.com/tutorials/68038-menus-set-open-aligned-left-right-windows-10-a.html","Menus - Set to Open Aligned to Left or Right in Windows 10 ")</f>
        <v>Menus - Set to Open Aligned to Left or Right in Windows 10 </v>
      </c>
      <c r="B1743" s="9" t="s">
        <v>1521</v>
      </c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</row>
    <row r="1744" ht="27.0" customHeight="1">
      <c r="A1744" s="8" t="str">
        <f>HYPERLINK("https://www.tenforums.com/tutorials/70839-menus-text-size-change-windows-10-a.html","Menus Text Size - Change in Windows 10 ")</f>
        <v>Menus Text Size - Change in Windows 10 </v>
      </c>
      <c r="B1744" s="9" t="s">
        <v>1522</v>
      </c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</row>
    <row r="1745" ht="27.0" customHeight="1">
      <c r="A1745" s="8" t="str">
        <f>HYPERLINK("https://www.tenforums.com/tutorials/24916-sign-message-users-add-windows-10-a.html","Message at Sign-in for Users - Add in Windows 10")</f>
        <v>Message at Sign-in for Users - Add in Windows 10</v>
      </c>
      <c r="B1745" s="9" t="s">
        <v>1523</v>
      </c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</row>
    <row r="1746" ht="27.0" customHeight="1">
      <c r="A1746" s="8" t="str">
        <f>HYPERLINK("https://www.tenforums.com/tutorials/77571-message-boxes-text-size-change-windows-10-a.html","Message Boxes Text Size - Change in Windows 10")</f>
        <v>Message Boxes Text Size - Change in Windows 10</v>
      </c>
      <c r="B1746" s="10" t="s">
        <v>1524</v>
      </c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</row>
    <row r="1747" ht="27.0" customHeight="1">
      <c r="A1747" s="8" t="str">
        <f>HYPERLINK("https://www.tenforums.com/tutorials/104815-allow-deny-os-apps-access-messaging-windows-10-a.html","Messaging - Allow or Deny OS and Apps Access in Windows 10")</f>
        <v>Messaging - Allow or Deny OS and Apps Access in Windows 10</v>
      </c>
      <c r="B1747" s="9" t="s">
        <v>1525</v>
      </c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</row>
    <row r="1748" ht="27.0" customHeight="1">
      <c r="A1748" s="8" t="str">
        <f>HYPERLINK("https://www.tenforums.com/tutorials/29418-messaging-app-delete-conversations-windows-10-a.html","Messaging app - Delete Conversations in Windows 10")</f>
        <v>Messaging app - Delete Conversations in Windows 10</v>
      </c>
      <c r="B1748" s="9" t="s">
        <v>1526</v>
      </c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</row>
    <row r="1749" ht="27.0" customHeight="1">
      <c r="A1749" s="8" t="str">
        <f>HYPERLINK("https://www.tenforums.com/tutorials/29422-messaging-app-mute-conversation-notifications-windows-10-a.html","Messaging app - Mute Conversation Notifications in Windows 10")</f>
        <v>Messaging app - Mute Conversation Notifications in Windows 10</v>
      </c>
      <c r="B1749" s="9" t="s">
        <v>1527</v>
      </c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</row>
    <row r="1750" ht="27.0" customHeight="1">
      <c r="A1750" s="8" t="str">
        <f>HYPERLINK("https://www.tenforums.com/tutorials/54658-messaging-everywhere-turn-off-windows-10-pc-mobile.html","Messaging Everywhere - Turn On or Off in Windows 10 PC and Mobile ")</f>
        <v>Messaging Everywhere - Turn On or Off in Windows 10 PC and Mobile </v>
      </c>
      <c r="B1750" s="9" t="s">
        <v>1528</v>
      </c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</row>
    <row r="1751" ht="27.0" customHeight="1">
      <c r="A1751" s="8" t="str">
        <f>HYPERLINK("https://www.tenforums.com/tutorials/35734-device-software-over-metered-connection-turn-off-windows-10-a.html","Metered Connection for Device Software Download - Turn On or Off in Windows 10")</f>
        <v>Metered Connection for Device Software Download - Turn On or Off in Windows 10</v>
      </c>
      <c r="B1751" s="9" t="s">
        <v>773</v>
      </c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</row>
    <row r="1752" ht="27.0" customHeight="1">
      <c r="A1752" s="8" t="str">
        <f>HYPERLINK("https://www.tenforums.com/tutorials/35656-ethernet-connection-set-metered-unmetered-windows-10-a.html","Metered Connection for Ethernet Network - Set in Windows 10")</f>
        <v>Metered Connection for Ethernet Network - Set in Windows 10</v>
      </c>
      <c r="B1752" s="9" t="s">
        <v>948</v>
      </c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</row>
    <row r="1753" ht="27.0" customHeight="1">
      <c r="A1753" s="11" t="s">
        <v>1529</v>
      </c>
      <c r="B1753" s="10" t="s">
        <v>1530</v>
      </c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</row>
    <row r="1754" ht="27.0" customHeight="1">
      <c r="A1754" s="8" t="str">
        <f>HYPERLINK("https://www.tenforums.com/tutorials/117911-disable-sync-your-settings-metered-connections-windows-10-a.html","Metered Connections for Sync Your Settings - Enable or Disable in Windows 10")</f>
        <v>Metered Connections for Sync Your Settings - Enable or Disable in Windows 10</v>
      </c>
      <c r="B1754" s="9" t="s">
        <v>1531</v>
      </c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</row>
    <row r="1755" ht="27.0" customHeight="1">
      <c r="A1755" s="8" t="str">
        <f>HYPERLINK("https://www.tenforums.com/tutorials/3162-wireless-network-metered-connection-set-windows-10-a.html","Metered Connection for Wireless Network - Set in Windows 10")</f>
        <v>Metered Connection for Wireless Network - Set in Windows 10</v>
      </c>
      <c r="B1755" s="10" t="s">
        <v>400</v>
      </c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</row>
    <row r="1756" ht="27.0" customHeight="1">
      <c r="A1756" s="12" t="str">
        <f>HYPERLINK("https://www.tenforums.com/tutorials/139722-turn-off-download-updates-over-metered-connections-windows-10-a.html","Metered Connections - Turn On or Off Download Updates over in Windows 10")</f>
        <v>Metered Connections - Turn On or Off Download Updates over in Windows 10</v>
      </c>
      <c r="B1756" s="9" t="s">
        <v>1532</v>
      </c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</row>
    <row r="1757" ht="27.0" customHeight="1">
      <c r="A1757" s="8" t="str">
        <f>HYPERLINK("https://www.tenforums.com/tutorials/53814-connect-wireless-display-miracast-windows-10-a.html","Miracast - Connect to Wireless Display in Windows 10 ")</f>
        <v>Miracast - Connect to Wireless Display in Windows 10 </v>
      </c>
      <c r="B1757" s="9" t="s">
        <v>568</v>
      </c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</row>
    <row r="1758" ht="27.0" customHeight="1">
      <c r="A1758" s="8" t="str">
        <f>HYPERLINK("https://www.tenforums.com/tutorials/59107-miracast-support-check-windows-10-pc.html","Miracast Support - Check on Windows 10 PC ")</f>
        <v>Miracast Support - Check on Windows 10 PC </v>
      </c>
      <c r="B1758" s="9" t="s">
        <v>1533</v>
      </c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</row>
    <row r="1759" ht="27.0" customHeight="1">
      <c r="A1759" s="8" t="str">
        <f>HYPERLINK("https://www.tenforums.com/tutorials/102647-allow-deny-os-apps-access-microphone-windows-10-a.html","Microphone - Allow or Deny OS and Apps Access in Windows 10")</f>
        <v>Microphone - Allow or Deny OS and Apps Access in Windows 10</v>
      </c>
      <c r="B1759" s="9" t="s">
        <v>1534</v>
      </c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</row>
    <row r="1760" ht="27.0" customHeight="1">
      <c r="A1760" s="8" t="str">
        <f>HYPERLINK("https://www.tenforums.com/tutorials/80323-enable-disable-microphone-windows.html","Microphone - Enable or Disable in Windows")</f>
        <v>Microphone - Enable or Disable in Windows</v>
      </c>
      <c r="B1760" s="10" t="s">
        <v>1535</v>
      </c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</row>
    <row r="1761" ht="27.0" customHeight="1">
      <c r="A1761" s="8" t="str">
        <f>HYPERLINK("https://www.tenforums.com/tutorials/126383-listen-microphone-through-playback-device-windows.html","Microphone - Listen through a Playback Device in Windows")</f>
        <v>Microphone - Listen through a Playback Device in Windows</v>
      </c>
      <c r="B1761" s="9" t="s">
        <v>1536</v>
      </c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</row>
    <row r="1762" ht="27.0" customHeight="1">
      <c r="A1762" s="8" t="str">
        <f>HYPERLINK("https://www.tenforums.com/tutorials/5440-add-local-account-microsoft-account-windows-10-a.html","Microsoft Account - Add in Windows 10")</f>
        <v>Microsoft Account - Add in Windows 10</v>
      </c>
      <c r="B1762" s="10" t="s">
        <v>9</v>
      </c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</row>
    <row r="1763" ht="27.0" customHeight="1">
      <c r="A1763" s="8" t="str">
        <f>HYPERLINK("https://www.tenforums.com/tutorials/5426-microsoft-account-add-remove-trusted-devices.html","Microsoft Account - Add or Remove Trusted Devices")</f>
        <v>Microsoft Account - Add or Remove Trusted Devices</v>
      </c>
      <c r="B1763" s="9" t="s">
        <v>1537</v>
      </c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</row>
    <row r="1764" ht="27.0" customHeight="1">
      <c r="A1764" s="8" t="str">
        <f>HYPERLINK("https://www.tenforums.com/tutorials/42022-microsoft-account-aliases-add-remove.html","Microsoft Account Aliases - Add or Remove")</f>
        <v>Microsoft Account Aliases - Add or Remove</v>
      </c>
      <c r="B1764" s="9" t="s">
        <v>1538</v>
      </c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</row>
    <row r="1765" ht="27.0" customHeight="1">
      <c r="A1765" s="8" t="str">
        <f>HYPERLINK("https://www.tenforums.com/tutorials/42098-microsoft-account-aliases-change-primary-alias.html","Microsoft Account Aliases  - Change Primary Alias")</f>
        <v>Microsoft Account Aliases  - Change Primary Alias</v>
      </c>
      <c r="B1765" s="9" t="s">
        <v>1539</v>
      </c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</row>
    <row r="1766" ht="27.0" customHeight="1">
      <c r="A1766" s="8" t="str">
        <f>HYPERLINK("https://www.tenforums.com/tutorials/42203-microsoft-account-aliases-change-sign-preferences.html","Microsoft Account Aliases - Change Sign-in Preferences")</f>
        <v>Microsoft Account Aliases - Change Sign-in Preferences</v>
      </c>
      <c r="B1766" s="9" t="s">
        <v>1540</v>
      </c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</row>
    <row r="1767" ht="27.0" customHeight="1">
      <c r="A1767" s="8" t="str">
        <f>HYPERLINK("https://www.tenforums.com/tutorials/37536-click-here-enter-your-most-recent-credential-fix-windows-10-a.html","Microsoft Account - Click here to enter your most recent credential - Fix in Windows 10")</f>
        <v>Microsoft Account - Click here to enter your most recent credential - Fix in Windows 10</v>
      </c>
      <c r="B1767" s="9" t="s">
        <v>499</v>
      </c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</row>
    <row r="1768" ht="27.0" customHeight="1">
      <c r="A1768" s="8" t="str">
        <f>HYPERLINK("https://www.tenforums.com/tutorials/39888-bitlocker-recovery-key-delete-onedrive-microsoft-account.html","Microsoft Account - Delete BitLocker Recovery Key from OneDrive")</f>
        <v>Microsoft Account - Delete BitLocker Recovery Key from OneDrive</v>
      </c>
      <c r="B1768" s="9" t="s">
        <v>310</v>
      </c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</row>
    <row r="1769" ht="27.0" customHeight="1">
      <c r="A1769" s="8" t="str">
        <f>HYPERLINK("https://www.tenforums.com/tutorials/89021-change-user-name-account-windows-10-a.html#option1","Microsoft Account Name - Change")</f>
        <v>Microsoft Account Name - Change</v>
      </c>
      <c r="B1769" s="9" t="s">
        <v>1541</v>
      </c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</row>
    <row r="1770" ht="27.0" customHeight="1">
      <c r="A1770" s="8" t="str">
        <f>HYPERLINK("https://www.tenforums.com/tutorials/55398-microsoft-account-link-digital-license-windows-10-pc.html","Microsoft Account - Link to Digital License on Windows 10 PC ")</f>
        <v>Microsoft Account - Link to Digital License on Windows 10 PC </v>
      </c>
      <c r="B1770" s="9" t="s">
        <v>74</v>
      </c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</row>
    <row r="1771" ht="27.0" customHeight="1">
      <c r="A1771" s="8" t="str">
        <f>HYPERLINK("https://www.tenforums.com/tutorials/5387-local-account-microsoft-account-how-tell-windows-10-a.html","Microsoft Account or Local Account - How to Tell in Windows 10")</f>
        <v>Microsoft Account or Local Account - How to Tell in Windows 10</v>
      </c>
      <c r="B1771" s="9" t="s">
        <v>47</v>
      </c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</row>
    <row r="1772" ht="27.0" customHeight="1">
      <c r="A1772" s="8" t="str">
        <f>HYPERLINK("https://www.tenforums.com/tutorials/87679-enable-disable-password-expiration-your-microsoft-account.html","Microsoft Account Password Expiration - Enable or Disable")</f>
        <v>Microsoft Account Password Expiration - Enable or Disable</v>
      </c>
      <c r="B1772" s="9" t="s">
        <v>1542</v>
      </c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</row>
    <row r="1773" ht="27.0" customHeight="1">
      <c r="A1773" s="8" t="str">
        <f>HYPERLINK("https://www.tenforums.com/tutorials/14699-password-user-account-reset-windows-10-a.html","Microsoft Account Password - Reset in Windows 10")</f>
        <v>Microsoft Account Password - Reset in Windows 10</v>
      </c>
      <c r="B1773" s="9" t="s">
        <v>25</v>
      </c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</row>
    <row r="1774" ht="27.0" customHeight="1">
      <c r="A1774" s="11" t="str">
        <f>HYPERLINK("https://www.tenforums.com/tutorials/6795-change-account-picture-windows-10-a.html","Microsoft Account Picture - Change")</f>
        <v>Microsoft Account Picture - Change</v>
      </c>
      <c r="B1774" s="10" t="s">
        <v>28</v>
      </c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</row>
    <row r="1775" ht="27.0" customHeight="1">
      <c r="A1775" s="8" t="str">
        <f>HYPERLINK("https://www.tenforums.com/tutorials/99183-enable-disable-pin-reset-sign-windows-10-a.html","Microsoft Account PIN Reset at Sign-in - Enable or Disable in Windows 10")</f>
        <v>Microsoft Account PIN Reset at Sign-in - Enable or Disable in Windows 10</v>
      </c>
      <c r="B1775" s="9" t="s">
        <v>41</v>
      </c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</row>
    <row r="1776" ht="27.0" customHeight="1">
      <c r="A1776" s="8" t="str">
        <f>HYPERLINK("https://www.tenforums.com/tutorials/76495-use-microsoft-privacy-dashboard-manage-your-privacy-windows-10-a.html","Microsoft Account Privacy on the Cloud - Manage using Microsoft Privacy Dashboad")</f>
        <v>Microsoft Account Privacy on the Cloud - Manage using Microsoft Privacy Dashboad</v>
      </c>
      <c r="B1776" s="10" t="s">
        <v>1543</v>
      </c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</row>
    <row r="1777" ht="27.0" customHeight="1">
      <c r="A1777" s="11" t="s">
        <v>1544</v>
      </c>
      <c r="B1777" s="10" t="s">
        <v>1545</v>
      </c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</row>
    <row r="1778" ht="27.0" customHeight="1">
      <c r="A1778" s="8" t="str">
        <f>HYPERLINK("https://www.tenforums.com/tutorials/51663-microsoft-account-remove-devices.html","Microsoft Account - Remove Devices ")</f>
        <v>Microsoft Account - Remove Devices </v>
      </c>
      <c r="B1778" s="9" t="s">
        <v>778</v>
      </c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</row>
    <row r="1779" ht="27.0" customHeight="1">
      <c r="A1779" s="8" t="str">
        <f>HYPERLINK("https://www.tenforums.com/tutorials/123007-set-up-security-key-sign-microsoft-account-microsoft-edge.html","Microsoft Account - Set Up Security Key to Sign in to using in Microsoft Edge")</f>
        <v>Microsoft Account - Set Up Security Key to Sign in to using in Microsoft Edge</v>
      </c>
      <c r="B1779" s="9" t="s">
        <v>1546</v>
      </c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</row>
    <row r="1780" ht="27.0" customHeight="1">
      <c r="A1780" s="8" t="str">
        <f>HYPERLINK("https://www.tenforums.com/tutorials/122208-set-up-windows-hello-sign-microsoft-account-microsoft-edge.html","Microsoft Account - Set Up Windows Hello to Sign in to using Microsoft Edge")</f>
        <v>Microsoft Account - Set Up Windows Hello to Sign in to using Microsoft Edge</v>
      </c>
      <c r="B1780" s="9" t="s">
        <v>1547</v>
      </c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</row>
    <row r="1781" ht="27.0" customHeight="1">
      <c r="A1781" s="8" t="str">
        <f>HYPERLINK("https://www.tenforums.com/tutorials/5375-microsoft-account-switch-windows-10-a.html","Microsoft Account - Switch to in Windows 10")</f>
        <v>Microsoft Account - Switch to in Windows 10</v>
      </c>
      <c r="B1781" s="9" t="s">
        <v>1413</v>
      </c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</row>
    <row r="1782" ht="27.0" customHeight="1">
      <c r="A1782" s="8" t="str">
        <f>HYPERLINK("https://www.tenforums.com/tutorials/5374-local-account-switch-windows-10-a.html","Microsoft Account - Switch to Local Account in Windows 10")</f>
        <v>Microsoft Account - Switch to Local Account in Windows 10</v>
      </c>
      <c r="B1782" s="9" t="s">
        <v>1412</v>
      </c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</row>
    <row r="1783" ht="27.0" customHeight="1">
      <c r="A1783" s="8" t="str">
        <f>HYPERLINK("https://www.tenforums.com/tutorials/106159-delete-sync-settings-windows-10-devices-microsoft-account.html","Microsoft Account Sync Settings - Delete for Windows 10 Devices")</f>
        <v>Microsoft Account Sync Settings - Delete for Windows 10 Devices</v>
      </c>
      <c r="B1783" s="9" t="s">
        <v>1548</v>
      </c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</row>
    <row r="1784" ht="27.0" customHeight="1">
      <c r="A1784" s="8" t="str">
        <f>HYPERLINK("https://www.tenforums.com/tutorials/43246-sync-your-settings-enable-disable-windows-10-a.html","Microsoft Account Sync Your Settings - Enable or Disable in Windows 10")</f>
        <v>Microsoft Account Sync Your Settings - Enable or Disable in Windows 10</v>
      </c>
      <c r="B1784" s="9" t="s">
        <v>1549</v>
      </c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</row>
    <row r="1785" ht="27.0" customHeight="1">
      <c r="A1785" s="8" t="str">
        <f>HYPERLINK("https://www.tenforums.com/tutorials/4077-sync-settings-turn-off-windows-10-a.html","Microsoft Account Sync Settings - Turn On or Off in Windows 10")</f>
        <v>Microsoft Account Sync Settings - Turn On or Off in Windows 10</v>
      </c>
      <c r="B1785" s="9" t="s">
        <v>1550</v>
      </c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</row>
    <row r="1786" ht="27.0" customHeight="1">
      <c r="A1786" s="8" t="str">
        <f>HYPERLINK("https://www.tenforums.com/tutorials/5967-sync-your-settings-shortcut-create-windows-10-a.html","Microsoft Account 'Sync your settings' Shortcut - Create in Windows 10")</f>
        <v>Microsoft Account 'Sync your settings' Shortcut - Create in Windows 10</v>
      </c>
      <c r="B1786" s="9" t="s">
        <v>1551</v>
      </c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</row>
    <row r="1787" ht="27.0" customHeight="1">
      <c r="A1787" s="8" t="str">
        <f>HYPERLINK("https://www.tenforums.com/tutorials/5299-microsoft-account-two-step-verification-turn-off.html","Microsoft Account Two-step Verification - Turn On or Off")</f>
        <v>Microsoft Account Two-step Verification - Turn On or Off</v>
      </c>
      <c r="B1787" s="9" t="s">
        <v>1552</v>
      </c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</row>
    <row r="1788" ht="27.0" customHeight="1">
      <c r="A1788" s="8" t="str">
        <f>HYPERLINK("https://www.tenforums.com/tutorials/5426-microsoft-account-add-remove-trusted-devices.html","Microsoft Account - Verify on Trusted PC in Windows 10")</f>
        <v>Microsoft Account - Verify on Trusted PC in Windows 10</v>
      </c>
      <c r="B1788" s="9" t="s">
        <v>1537</v>
      </c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</row>
    <row r="1789" ht="27.0" customHeight="1">
      <c r="A1789" s="8" t="str">
        <f>HYPERLINK("https://www.tenforums.com/tutorials/97556-allow-block-microsoft-accounts-windows-10-a.html","Microsoft Accounts - Allow or Block in Windows 10")</f>
        <v>Microsoft Accounts - Allow or Block in Windows 10</v>
      </c>
      <c r="B1789" s="9" t="s">
        <v>1553</v>
      </c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</row>
    <row r="1790" ht="27.0" customHeight="1">
      <c r="A1790" s="11" t="str">
        <f>HYPERLINK("https://www.tenforums.com/tutorials/138564-enable-disable-passwordless-sign-microsoft-accounts.html","Microsoft Accounts Passwordless Sign-in - Enable or Disable in Windows 10")</f>
        <v>Microsoft Accounts Passwordless Sign-in - Enable or Disable in Windows 10</v>
      </c>
      <c r="B1790" s="10" t="s">
        <v>1554</v>
      </c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</row>
    <row r="1791" ht="27.0" customHeight="1">
      <c r="A1791" s="11" t="str">
        <f>HYPERLINK("https://www.tenforums.com/tutorials/138564-enable-disable-passwordless-sign-microsoft-accounts.html","Microsoft Accounts Require Windows Hello Sign-in - Turn On or Off in Windows 10")</f>
        <v>Microsoft Accounts Require Windows Hello Sign-in - Turn On or Off in Windows 10</v>
      </c>
      <c r="B1791" s="10" t="s">
        <v>1554</v>
      </c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</row>
    <row r="1792" ht="27.0" customHeight="1">
      <c r="A1792" s="11" t="s">
        <v>1555</v>
      </c>
      <c r="B1792" s="10" t="s">
        <v>1556</v>
      </c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</row>
    <row r="1793" ht="27.0" customHeight="1">
      <c r="A1793" s="11" t="s">
        <v>1557</v>
      </c>
      <c r="B1793" s="10" t="s">
        <v>1558</v>
      </c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</row>
    <row r="1794" ht="27.0" customHeight="1">
      <c r="A1794" s="11" t="s">
        <v>1559</v>
      </c>
      <c r="B1794" s="10" t="s">
        <v>1560</v>
      </c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</row>
    <row r="1795" ht="27.0" customHeight="1">
      <c r="A1795" s="11" t="s">
        <v>1561</v>
      </c>
      <c r="B1795" s="10" t="s">
        <v>1562</v>
      </c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</row>
    <row r="1796" ht="27.0" customHeight="1">
      <c r="A1796" s="11" t="s">
        <v>1563</v>
      </c>
      <c r="B1796" s="10" t="s">
        <v>1564</v>
      </c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</row>
    <row r="1797" ht="27.0" customHeight="1">
      <c r="A1797" s="11" t="s">
        <v>1565</v>
      </c>
      <c r="B1797" s="10" t="s">
        <v>1566</v>
      </c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</row>
    <row r="1798" ht="27.0" customHeight="1">
      <c r="A1798" s="11" t="s">
        <v>1567</v>
      </c>
      <c r="B1798" s="10" t="s">
        <v>1568</v>
      </c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</row>
    <row r="1799" ht="27.0" customHeight="1">
      <c r="A1799" s="11" t="s">
        <v>1569</v>
      </c>
      <c r="B1799" s="10" t="s">
        <v>1570</v>
      </c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</row>
    <row r="1800" ht="27.0" customHeight="1">
      <c r="A1800" s="11" t="s">
        <v>1571</v>
      </c>
      <c r="B1800" s="10" t="s">
        <v>1572</v>
      </c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</row>
    <row r="1801" ht="27.0" customHeight="1">
      <c r="A1801" s="11" t="s">
        <v>1573</v>
      </c>
      <c r="B1801" s="10" t="s">
        <v>1530</v>
      </c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</row>
    <row r="1802" ht="27.0" customHeight="1">
      <c r="A1802" s="11" t="s">
        <v>1574</v>
      </c>
      <c r="B1802" s="10" t="s">
        <v>1575</v>
      </c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</row>
    <row r="1803" ht="27.0" customHeight="1">
      <c r="A1803" s="11" t="s">
        <v>1576</v>
      </c>
      <c r="B1803" s="10" t="s">
        <v>1577</v>
      </c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</row>
    <row r="1804" ht="27.0" customHeight="1">
      <c r="A1804" s="11" t="s">
        <v>1578</v>
      </c>
      <c r="B1804" s="10" t="s">
        <v>1579</v>
      </c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</row>
    <row r="1805" ht="27.0" customHeight="1">
      <c r="A1805" s="11" t="s">
        <v>1580</v>
      </c>
      <c r="B1805" s="10" t="s">
        <v>1581</v>
      </c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</row>
    <row r="1806" ht="27.0" customHeight="1">
      <c r="A1806" s="11" t="s">
        <v>1582</v>
      </c>
      <c r="B1806" s="10" t="s">
        <v>1583</v>
      </c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</row>
    <row r="1807" ht="27.0" customHeight="1">
      <c r="A1807" s="8" t="str">
        <f>HYPERLINK("https://www.tenforums.com/tutorials/129521-microsoft-deployment-toolkit-easy-fast-windows-deployment.html","Microsoft Deployment Toolkit - Easy and Fast Windows Deployment")</f>
        <v>Microsoft Deployment Toolkit - Easy and Fast Windows Deployment</v>
      </c>
      <c r="B1807" s="9" t="s">
        <v>1584</v>
      </c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</row>
    <row r="1808" ht="27.0" customHeight="1">
      <c r="A1808" s="8" t="str">
        <f>HYPERLINK("https://www.tenforums.com/tutorials/66419-microsoft-edge-about-flags-page-enable-disable-windows-10-a.html","Microsoft Edge about:flags Page - Enable or Disable in Windows 10 ")</f>
        <v>Microsoft Edge about:flags Page - Enable or Disable in Windows 10 </v>
      </c>
      <c r="B1808" s="9" t="s">
        <v>1585</v>
      </c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</row>
    <row r="1809" ht="27.0" customHeight="1">
      <c r="A1809" s="8" t="str">
        <f>HYPERLINK("https://www.tenforums.com/tutorials/66414-microsoft-edge-about-flags-reset-change-settings-features.html","Microsoft Edge about:flags - Reset and Change Settings and Features ")</f>
        <v>Microsoft Edge about:flags - Reset and Change Settings and Features </v>
      </c>
      <c r="B1809" s="9" t="s">
        <v>1586</v>
      </c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</row>
    <row r="1810" ht="27.0" customHeight="1">
      <c r="A1810" s="8" t="str">
        <f>HYPERLINK("https://www.tenforums.com/tutorials/115898-enable-disable-microsoft-edge-address-bar-drop-down-suggestions.html","Microsoft Edge Address Bar Drop-down Suggestions - Enable or Disable in Windows 10")</f>
        <v>Microsoft Edge Address Bar Drop-down Suggestions - Enable or Disable in Windows 10</v>
      </c>
      <c r="B1810" s="9" t="s">
        <v>1587</v>
      </c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</row>
    <row r="1811" ht="27.0" customHeight="1">
      <c r="A1811" s="8" t="str">
        <f>HYPERLINK("https://www.tenforums.com/tutorials/8376-microsoft-edge-adobe-flash-player-enable-disable-windows-10-a.html","Microsoft Edge Adobe Flash Player - Enable or Disable in Windows 10")</f>
        <v>Microsoft Edge Adobe Flash Player - Enable or Disable in Windows 10</v>
      </c>
      <c r="B1811" s="9" t="s">
        <v>1588</v>
      </c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</row>
    <row r="1812" ht="27.0" customHeight="1">
      <c r="A1812" s="8" t="str">
        <f>HYPERLINK("https://www.tenforums.com/tutorials/12757-microsoft-edge-ask-close-all-tabs-turn-off-windows-10-a.html","Microsoft Edge Ask to Close All Tabs - Turn On or Off in Windows 10")</f>
        <v>Microsoft Edge Ask to Close All Tabs - Turn On or Off in Windows 10</v>
      </c>
      <c r="B1812" s="9" t="s">
        <v>1589</v>
      </c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</row>
    <row r="1813" ht="27.0" customHeight="1">
      <c r="A1813" s="8" t="str">
        <f>HYPERLINK("https://www.tenforums.com/tutorials/115069-enable-disable-autofill-microsoft-edge-windows-10-a.html","Microsoft Edge Autofill - Enable or Disable in Windows 10")</f>
        <v>Microsoft Edge Autofill - Enable or Disable in Windows 10</v>
      </c>
      <c r="B1813" s="9" t="s">
        <v>1590</v>
      </c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</row>
    <row r="1814" ht="27.0" customHeight="1">
      <c r="A1814" s="8" t="str">
        <f>HYPERLINK("https://www.tenforums.com/tutorials/5526-microsoft-edge-browsing-data-clear-windows-10-a.html","Microsoft Edge Browsing Data - Clear in Windows 10")</f>
        <v>Microsoft Edge Browsing Data - Clear in Windows 10</v>
      </c>
      <c r="B1814" s="9" t="s">
        <v>1591</v>
      </c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</row>
    <row r="1815" ht="27.0" customHeight="1">
      <c r="A1815" s="8" t="str">
        <f>HYPERLINK("https://www.tenforums.com/tutorials/28189-microsoft-edge-cast-media-device-windows-10-a.html","Microsoft Edge - Cast Media to Device in Windows 10")</f>
        <v>Microsoft Edge - Cast Media to Device in Windows 10</v>
      </c>
      <c r="B1815" s="9" t="s">
        <v>392</v>
      </c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</row>
    <row r="1816" ht="27.0" customHeight="1">
      <c r="A1816" s="8" t="str">
        <f>HYPERLINK("https://www.tenforums.com/tutorials/114865-disable-certificate-error-overrides-microsoft-edge-windows-10-a.html","Microsoft Edge Certificate Error Overrides - Enable or Disable in Windows 10")</f>
        <v>Microsoft Edge Certificate Error Overrides - Enable or Disable in Windows 10</v>
      </c>
      <c r="B1816" s="9" t="s">
        <v>1592</v>
      </c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</row>
    <row r="1817" ht="27.0" customHeight="1">
      <c r="A1817" s="11" t="s">
        <v>1593</v>
      </c>
      <c r="B1817" s="10" t="s">
        <v>1594</v>
      </c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</row>
    <row r="1818" ht="27.0" customHeight="1">
      <c r="A1818" s="11" t="s">
        <v>1595</v>
      </c>
      <c r="B1818" s="10" t="s">
        <v>1596</v>
      </c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</row>
    <row r="1819" ht="27.0" customHeight="1">
      <c r="A1819" s="11" t="str">
        <f>HYPERLINK("https://www.tenforums.com/tutorials/144167-how-turn-off-ask-where-save-microsoft-edge-chromium.html","Microsoft Edge Chromium Ask Where to Save - Turn On or Off ")</f>
        <v>Microsoft Edge Chromium Ask Where to Save - Turn On or Off </v>
      </c>
      <c r="B1819" s="10" t="s">
        <v>1597</v>
      </c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</row>
    <row r="1820" ht="27.0" customHeight="1">
      <c r="A1820" s="11" t="str">
        <f>HYPERLINK("https://www.tenforums.com/tutorials/83607-turn-off-windows-defender-application-guard-windows-10-a.html","Microsoft Edge Chromium Application Guard - Enable or Disable in Windows 10")</f>
        <v>Microsoft Edge Chromium Application Guard - Enable or Disable in Windows 10</v>
      </c>
      <c r="B1820" s="10" t="s">
        <v>1598</v>
      </c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</row>
    <row r="1821" ht="27.0" customHeight="1">
      <c r="A1821" s="11" t="str">
        <f>HYPERLINK("https://www.tenforums.com/tutorials/146650-disable-installation-microsoft-edge-windows-update-windows-10-a.html","Microsoft Edge Chromium Automatic Installation by Windows Update - Disable in Windows 10")</f>
        <v>Microsoft Edge Chromium Automatic Installation by Windows Update - Disable in Windows 10</v>
      </c>
      <c r="B1821" s="10" t="s">
        <v>1599</v>
      </c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</row>
    <row r="1822" ht="27.0" customHeight="1">
      <c r="A1822" s="11" t="str">
        <f>HYPERLINK("https://www.tenforums.com/tutorials/152025-turn-off-automatic-profile-switching-microsoft-edge-chromium.html","Microsoft Edge Chromium Automatic Profile Switching - Turn On or Off")</f>
        <v>Microsoft Edge Chromium Automatic Profile Switching - Turn On or Off</v>
      </c>
      <c r="B1822" s="10" t="s">
        <v>1600</v>
      </c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</row>
    <row r="1823" ht="27.0" customHeight="1">
      <c r="A1823" s="11" t="s">
        <v>1601</v>
      </c>
      <c r="B1823" s="10" t="s">
        <v>1602</v>
      </c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</row>
    <row r="1824" ht="27.0" customHeight="1">
      <c r="A1824" s="11" t="s">
        <v>1603</v>
      </c>
      <c r="B1824" s="10" t="s">
        <v>1604</v>
      </c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</row>
    <row r="1825" ht="27.0" customHeight="1">
      <c r="A1825" s="11" t="s">
        <v>1605</v>
      </c>
      <c r="B1825" s="10" t="s">
        <v>1606</v>
      </c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</row>
    <row r="1826" ht="27.0" customHeight="1">
      <c r="A1826" s="11" t="s">
        <v>1607</v>
      </c>
      <c r="B1826" s="10" t="s">
        <v>1608</v>
      </c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</row>
    <row r="1827" ht="27.0" customHeight="1">
      <c r="A1827" s="11" t="str">
        <f>HYPERLINK("https://www.tenforums.com/tutorials/145272-how-clear-browsing-data-microsoft-edge-chromium.html","Microsoft Edge Chromium Browsing Data - Clear ")</f>
        <v>Microsoft Edge Chromium Browsing Data - Clear </v>
      </c>
      <c r="B1827" s="10" t="s">
        <v>1609</v>
      </c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</row>
    <row r="1828" ht="27.0" customHeight="1">
      <c r="A1828" s="11" t="str">
        <f>HYPERLINK("https://www.tenforums.com/tutorials/153307-turn-off-clear-browsing-data-close-microsoft-edge-chromium.html","Microsoft Edge Chromium Browsing Data - Clear on Close")</f>
        <v>Microsoft Edge Chromium Browsing Data - Clear on Close</v>
      </c>
      <c r="B1828" s="10" t="s">
        <v>1610</v>
      </c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</row>
    <row r="1829" ht="27.0" customHeight="1">
      <c r="A1829" s="11" t="str">
        <f>HYPERLINK("https://www.tenforums.com/tutorials/143911-how-check-updates-microsoft-edge-chromium.html","Microsoft Edge Chromium - Check for Updates")</f>
        <v>Microsoft Edge Chromium - Check for Updates</v>
      </c>
      <c r="B1829" s="10" t="s">
        <v>1611</v>
      </c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</row>
    <row r="1830" ht="27.0" customHeight="1">
      <c r="A1830" s="11" t="s">
        <v>1612</v>
      </c>
      <c r="B1830" s="10" t="s">
        <v>1613</v>
      </c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</row>
    <row r="1831" ht="27.0" customHeight="1">
      <c r="A1831" s="11" t="s">
        <v>1614</v>
      </c>
      <c r="B1831" s="10" t="s">
        <v>1615</v>
      </c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</row>
    <row r="1832" ht="27.0" customHeight="1">
      <c r="A1832" s="11" t="s">
        <v>1616</v>
      </c>
      <c r="B1832" s="10" t="s">
        <v>1617</v>
      </c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</row>
    <row r="1833" ht="27.0" customHeight="1">
      <c r="A1833" s="11" t="str">
        <f>HYPERLINK("https://www.tenforums.com/tutorials/150431-add-image-text-content-collection-microsoft-edge-chromium.html","Microsoft Edge Chromium Collections - Add Image and Text Content to Collection")</f>
        <v>Microsoft Edge Chromium Collections - Add Image and Text Content to Collection</v>
      </c>
      <c r="B1833" s="10" t="s">
        <v>1618</v>
      </c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</row>
    <row r="1834" ht="27.0" customHeight="1">
      <c r="A1834" s="11" t="str">
        <f>HYPERLINK("https://www.tenforums.com/tutorials/150615-how-add-note-collection-microsoft-edge-chromium.html","Microsoft Edge Chromium Collections - Add Note to Collection")</f>
        <v>Microsoft Edge Chromium Collections - Add Note to Collection</v>
      </c>
      <c r="B1834" s="10" t="s">
        <v>1619</v>
      </c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</row>
    <row r="1835" ht="27.0" customHeight="1">
      <c r="A1835" s="11" t="str">
        <f>HYPERLINK("https://www.tenforums.com/tutorials/150302-how-add-web-page-collection-microsoft-edge-chromium.html","Microsoft Edge Chromium Collections - Add Web Page to Collection")</f>
        <v>Microsoft Edge Chromium Collections - Add Web Page to Collection</v>
      </c>
      <c r="B1835" s="10" t="s">
        <v>1620</v>
      </c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</row>
    <row r="1836" ht="27.0" customHeight="1">
      <c r="A1836" s="11" t="str">
        <f>HYPERLINK("https://www.tenforums.com/tutorials/150855-how-add-remove-collections-button-microsoft-edge-chromium.html","Microsoft Edge Chromium Collections Button on Toolbar - Add or Remove")</f>
        <v>Microsoft Edge Chromium Collections Button on Toolbar - Add or Remove</v>
      </c>
      <c r="B1836" s="10" t="s">
        <v>1621</v>
      </c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</row>
    <row r="1837" ht="27.0" customHeight="1">
      <c r="A1837" s="11" t="str">
        <f>HYPERLINK("https://www.tenforums.com/tutorials/150298-how-delete-collection-microsoft-edge-chromium.html","Microsoft Edge Chromium Collections - Delete Collection")</f>
        <v>Microsoft Edge Chromium Collections - Delete Collection</v>
      </c>
      <c r="B1837" s="10" t="s">
        <v>1622</v>
      </c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</row>
    <row r="1838" ht="27.0" customHeight="1">
      <c r="A1838" s="11" t="str">
        <f>HYPERLINK("https://www.tenforums.com/tutorials/146205-how-enable-disable-collections-microsoft-edge-chromium.html","Microsoft Edge Chromium Collections - Enable or Disable")</f>
        <v>Microsoft Edge Chromium Collections - Enable or Disable</v>
      </c>
      <c r="B1838" s="10" t="s">
        <v>1623</v>
      </c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</row>
    <row r="1839" ht="27.0" customHeight="1">
      <c r="A1839" s="11" t="s">
        <v>1624</v>
      </c>
      <c r="B1839" s="10" t="s">
        <v>1625</v>
      </c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</row>
    <row r="1840" ht="27.0" customHeight="1">
      <c r="A1840" s="11" t="str">
        <f>HYPERLINK("https://www.tenforums.com/tutorials/150502-how-remove-content-collection-microsoft-edge-chromium.html","Microsoft Edge Chromium Collections - Remove Content from Collection")</f>
        <v>Microsoft Edge Chromium Collections - Remove Content from Collection</v>
      </c>
      <c r="B1840" s="10" t="s">
        <v>1626</v>
      </c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</row>
    <row r="1841" ht="27.0" customHeight="1">
      <c r="A1841" s="11" t="s">
        <v>1627</v>
      </c>
      <c r="B1841" s="10" t="s">
        <v>1628</v>
      </c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</row>
    <row r="1842" ht="27.0" customHeight="1">
      <c r="A1842" s="11" t="s">
        <v>1629</v>
      </c>
      <c r="B1842" s="10" t="s">
        <v>1630</v>
      </c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</row>
    <row r="1843" ht="27.0" customHeight="1">
      <c r="A1843" s="11" t="s">
        <v>1631</v>
      </c>
      <c r="B1843" s="10" t="s">
        <v>1632</v>
      </c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</row>
    <row r="1844" ht="27.0" customHeight="1">
      <c r="A1844" s="11" t="str">
        <f>HYPERLINK("https://www.tenforums.com/tutorials/143927-enable-disable-dark-mode-websites-microsoft-edge-chromium.html","Microsoft Edge Chromium Dark Mode for Websites - Enable or Disable ")</f>
        <v>Microsoft Edge Chromium Dark Mode for Websites - Enable or Disable </v>
      </c>
      <c r="B1844" s="10" t="s">
        <v>1633</v>
      </c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</row>
    <row r="1845" ht="27.0" customHeight="1">
      <c r="A1845" s="11" t="str">
        <f>HYPERLINK("https://www.tenforums.com/tutorials/149895-change-default-profile-open-external-links-microsoft-edge.html","Microsoft Edge Chromium Default Profile to Open External Links - Change")</f>
        <v>Microsoft Edge Chromium Default Profile to Open External Links - Change</v>
      </c>
      <c r="B1845" s="10" t="s">
        <v>1634</v>
      </c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</row>
    <row r="1846" ht="27.0" customHeight="1">
      <c r="A1846" s="11" t="s">
        <v>1635</v>
      </c>
      <c r="B1846" s="10" t="s">
        <v>1636</v>
      </c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</row>
    <row r="1847" ht="27.0" customHeight="1">
      <c r="A1847" s="11" t="str">
        <f>HYPERLINK("https://www.tenforums.com/tutorials/151318-how-enable-disable-dns-over-https-doh-microsoft-edge.html","Microsoft Edge Chromium DNS over HTTPS (DoH) - Enable or Disable")</f>
        <v>Microsoft Edge Chromium DNS over HTTPS (DoH) - Enable or Disable</v>
      </c>
      <c r="B1847" s="10" t="s">
        <v>834</v>
      </c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</row>
    <row r="1848" ht="27.0" customHeight="1">
      <c r="A1848" s="11" t="str">
        <f>HYPERLINK("https://www.tenforums.com/tutorials/144165-how-change-default-downloads-folder-microsoft-edge-chromium.html","Microsoft Edge Chromium Downloads Folder - Change Default Location")</f>
        <v>Microsoft Edge Chromium Downloads Folder - Change Default Location</v>
      </c>
      <c r="B1848" s="10" t="s">
        <v>1637</v>
      </c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</row>
    <row r="1849" ht="27.0" customHeight="1">
      <c r="A1849" s="11" t="str">
        <f>HYPERLINK("https://www.tenforums.com/tutorials/153730-how-add-site-favorites-microsoft-edge-chromium.html","Microsoft Edge Chromium Favorites - Add a Site")</f>
        <v>Microsoft Edge Chromium Favorites - Add a Site</v>
      </c>
      <c r="B1849" s="10" t="s">
        <v>1638</v>
      </c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</row>
    <row r="1850" ht="27.0" customHeight="1">
      <c r="A1850" s="11" t="str">
        <f>HYPERLINK("https://www.tenforums.com/tutorials/143972-how-import-favorites-browser-data-into-microsoft-edge-chromium.html","Microsoft Edge Chromium Favorites and Browser Data - Import ")</f>
        <v>Microsoft Edge Chromium Favorites and Browser Data - Import </v>
      </c>
      <c r="B1850" s="10" t="s">
        <v>1639</v>
      </c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</row>
    <row r="1851" ht="27.0" customHeight="1">
      <c r="A1851" s="11" t="str">
        <f>HYPERLINK("https://www.tenforums.com/tutorials/145495-how-add-remove-favorites-bar-microsoft-edge-chromium.html","Microsoft Edge Chromium Favorites Bar - Add or Remove ")</f>
        <v>Microsoft Edge Chromium Favorites Bar - Add or Remove </v>
      </c>
      <c r="B1851" s="10" t="s">
        <v>1640</v>
      </c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</row>
    <row r="1852" ht="27.0" customHeight="1">
      <c r="A1852" s="11" t="str">
        <f>HYPERLINK("https://www.tenforums.com/tutorials/145536-how-add-remove-favorites-button-microsoft-edge-chromium.html","Microsoft Edge Chromium Favorites Button on Toolbar - Add or Remove")</f>
        <v>Microsoft Edge Chromium Favorites Button on Toolbar - Add or Remove</v>
      </c>
      <c r="B1852" s="10" t="s">
        <v>1641</v>
      </c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</row>
    <row r="1853" ht="27.0" customHeight="1">
      <c r="A1853" s="11" t="str">
        <f>HYPERLINK("https://www.tenforums.com/tutorials/143983-how-export-favorites-html-file-microsoft-edge-chromium.html","Microsoft Edge Chromium Favorites - Export to HTML file ")</f>
        <v>Microsoft Edge Chromium Favorites - Export to HTML file </v>
      </c>
      <c r="B1853" s="10" t="s">
        <v>1642</v>
      </c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</row>
    <row r="1854" ht="27.0" customHeight="1">
      <c r="A1854" s="11" t="str">
        <f>HYPERLINK("https://www.tenforums.com/tutorials/151721-how-remove-duplicate-favorites-microsoft-edge-chromium.html","Microsoft Edge Chromium Favorites - Remove Duplicates")</f>
        <v>Microsoft Edge Chromium Favorites - Remove Duplicates</v>
      </c>
      <c r="B1854" s="10" t="s">
        <v>1643</v>
      </c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</row>
    <row r="1855" ht="27.0" customHeight="1">
      <c r="A1855" s="11" t="str">
        <f>HYPERLINK("https://www.tenforums.com/tutorials/139249-how-add-remove-feedback-button-microsoft-edge-chromium.html","Microsoft Edge Chromium Feedback Button on Toolbar - Add or Remove")</f>
        <v>Microsoft Edge Chromium Feedback Button on Toolbar - Add or Remove</v>
      </c>
      <c r="B1855" s="10" t="s">
        <v>1644</v>
      </c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</row>
    <row r="1856" ht="27.0" customHeight="1">
      <c r="A1856" s="11" t="str">
        <f>HYPERLINK("https://www.tenforums.com/tutorials/149885-how-disable-first-run-experience-microsoft-edge-chromium.html","Microsoft Edge Chromium First Run Experience - Enable or Disable")</f>
        <v>Microsoft Edge Chromium First Run Experience - Enable or Disable</v>
      </c>
      <c r="B1856" s="10" t="s">
        <v>1645</v>
      </c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</row>
    <row r="1857" ht="27.0" customHeight="1">
      <c r="A1857" s="11" t="str">
        <f>HYPERLINK("https://www.tenforums.com/tutorials/145627-how-enable-disable-focus-mode-microsoft-edge-chromium.html","Microsoft Edge Chromium Focus Mode - Enable or Disable ")</f>
        <v>Microsoft Edge Chromium Focus Mode - Enable or Disable </v>
      </c>
      <c r="B1857" s="10" t="s">
        <v>1646</v>
      </c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</row>
    <row r="1858" ht="27.0" customHeight="1">
      <c r="A1858" s="11" t="str">
        <f>HYPERLINK("https://www.tenforums.com/tutorials/150844-how-change-font-size-style-microsoft-edge-chromium.html","Microsoft Edge Chromium Font Size and Style - Change")</f>
        <v>Microsoft Edge Chromium Font Size and Style - Change</v>
      </c>
      <c r="B1858" s="10" t="s">
        <v>1647</v>
      </c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</row>
    <row r="1859" ht="27.0" customHeight="1">
      <c r="A1859" s="11" t="str">
        <f>HYPERLINK("https://www.tenforums.com/tutorials/144760-enable-disable-fullscreen-dropdown-microsoft-edge-chromium.html","Microsoft Edge Chromium Fullscreen Dropdown - Enable or Disable ")</f>
        <v>Microsoft Edge Chromium Fullscreen Dropdown - Enable or Disable </v>
      </c>
      <c r="B1859" s="10" t="s">
        <v>1648</v>
      </c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</row>
    <row r="1860" ht="27.0" customHeight="1">
      <c r="A1860" s="11" t="s">
        <v>1649</v>
      </c>
      <c r="B1860" s="10" t="s">
        <v>1650</v>
      </c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</row>
    <row r="1861" ht="27.0" customHeight="1">
      <c r="A1861" s="11" t="s">
        <v>1651</v>
      </c>
      <c r="B1861" s="10" t="s">
        <v>1652</v>
      </c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</row>
    <row r="1862" ht="27.0" customHeight="1">
      <c r="A1862" s="11" t="s">
        <v>1653</v>
      </c>
      <c r="B1862" s="10" t="s">
        <v>1654</v>
      </c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</row>
    <row r="1863" ht="27.0" customHeight="1">
      <c r="A1863" s="11" t="s">
        <v>1655</v>
      </c>
      <c r="B1863" s="10" t="s">
        <v>1656</v>
      </c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</row>
    <row r="1864" ht="27.0" customHeight="1">
      <c r="A1864" s="11" t="s">
        <v>1657</v>
      </c>
      <c r="B1864" s="10" t="s">
        <v>1658</v>
      </c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</row>
    <row r="1865" ht="27.0" customHeight="1">
      <c r="A1865" s="11" t="str">
        <f>HYPERLINK("https://www.tenforums.com/tutorials/149042-enable-disable-hardware-acceleration-microsoft-edge-chromium.html","Microsoft Edge Chromium Hardware Acceleration - Enable or Disable ")</f>
        <v>Microsoft Edge Chromium Hardware Acceleration - Enable or Disable </v>
      </c>
      <c r="B1865" s="10" t="s">
        <v>1659</v>
      </c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</row>
    <row r="1866" ht="27.0" customHeight="1">
      <c r="A1866" s="11" t="s">
        <v>1660</v>
      </c>
      <c r="B1866" s="10" t="s">
        <v>1661</v>
      </c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</row>
    <row r="1867" ht="27.0" customHeight="1">
      <c r="A1867" s="11" t="str">
        <f>HYPERLINK("https://www.tenforums.com/tutorials/144360-how-add-remove-home-button-microsoft-edge-chromium.html","Microsoft Edge Chromium Home Button on Toolbar - Add or Remove ")</f>
        <v>Microsoft Edge Chromium Home Button on Toolbar - Add or Remove </v>
      </c>
      <c r="B1867" s="10" t="s">
        <v>1662</v>
      </c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</row>
    <row r="1868" ht="27.0" customHeight="1">
      <c r="A1868" s="11" t="str">
        <f>HYPERLINK("https://www.tenforums.com/tutorials/154851-how-open-webpage-immersive-reader-microsoft-edge-chromium.html","Microsoft Edge Chromium Immersive Reader - Open Webpage in")</f>
        <v>Microsoft Edge Chromium Immersive Reader - Open Webpage in</v>
      </c>
      <c r="B1868" s="10" t="s">
        <v>1663</v>
      </c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</row>
    <row r="1869" ht="27.0" customHeight="1">
      <c r="A1869" s="11" t="s">
        <v>1664</v>
      </c>
      <c r="B1869" s="10" t="s">
        <v>1665</v>
      </c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</row>
    <row r="1870" ht="27.0" customHeight="1">
      <c r="A1870" s="11" t="str">
        <f>HYPERLINK("https://www.tenforums.com/tutorials/153406-how-create-inprivate-browsing-shortcut-microsoft-edge-chromium.html","Microsoft Edge Chromium InPrivate Browsing Shortcut - Create")</f>
        <v>Microsoft Edge Chromium InPrivate Browsing Shortcut - Create</v>
      </c>
      <c r="B1870" s="10" t="s">
        <v>1666</v>
      </c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</row>
    <row r="1871" ht="27.0" customHeight="1">
      <c r="A1871" s="11" t="str">
        <f>HYPERLINK("https://www.tenforums.com/tutorials/144927-how-open-new-inprivate-browsing-window-microsoft-edge-chromium.html","Microsoft Edge Chromium InPrivate Browsing Window - Open ")</f>
        <v>Microsoft Edge Chromium InPrivate Browsing Window - Open </v>
      </c>
      <c r="B1871" s="10" t="s">
        <v>1667</v>
      </c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</row>
    <row r="1872" ht="27.0" customHeight="1">
      <c r="A1872" s="11" t="s">
        <v>1668</v>
      </c>
      <c r="B1872" s="10" t="s">
        <v>1669</v>
      </c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</row>
    <row r="1873" ht="27.0" customHeight="1">
      <c r="A1873" s="11" t="s">
        <v>1670</v>
      </c>
      <c r="B1873" s="23" t="s">
        <v>1671</v>
      </c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</row>
    <row r="1874" ht="27.0" customHeight="1">
      <c r="A1874" s="11" t="s">
        <v>1672</v>
      </c>
      <c r="B1874" s="20" t="s">
        <v>1326</v>
      </c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</row>
    <row r="1875" ht="27.0" customHeight="1">
      <c r="A1875" s="11" t="s">
        <v>1673</v>
      </c>
      <c r="B1875" s="10" t="s">
        <v>1674</v>
      </c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</row>
    <row r="1876" ht="27.0" customHeight="1">
      <c r="A1876" s="11" t="s">
        <v>1675</v>
      </c>
      <c r="B1876" s="10" t="s">
        <v>1676</v>
      </c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</row>
    <row r="1877" ht="27.0" customHeight="1">
      <c r="A1877" s="11" t="s">
        <v>1677</v>
      </c>
      <c r="B1877" s="10" t="s">
        <v>1678</v>
      </c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</row>
    <row r="1878" ht="27.0" customHeight="1">
      <c r="A1878" s="11" t="str">
        <f>HYPERLINK("https://www.tenforums.com/tutorials/148882-add-block-option-media-autoplay-settings-microsoft-edge-chromium.html","Microsoft Edge Chromium Media Autoplay Settings - Add Block Option")</f>
        <v>Microsoft Edge Chromium Media Autoplay Settings - Add Block Option</v>
      </c>
      <c r="B1878" s="10" t="s">
        <v>1679</v>
      </c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</row>
    <row r="1879" ht="27.0" customHeight="1">
      <c r="A1879" s="11" t="s">
        <v>1680</v>
      </c>
      <c r="B1879" s="10" t="s">
        <v>1681</v>
      </c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</row>
    <row r="1880" ht="27.0" customHeight="1">
      <c r="A1880" s="11" t="str">
        <f>HYPERLINK("https://www.tenforums.com/tutorials/144435-change-new-tab-page-layout-background-microsoft-edge-chromium.html","Microsoft Edge Chromium New Tab Page Layout and Background - Change ")</f>
        <v>Microsoft Edge Chromium New Tab Page Layout and Background - Change </v>
      </c>
      <c r="B1880" s="10" t="s">
        <v>1682</v>
      </c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</row>
    <row r="1881" ht="27.0" customHeight="1">
      <c r="A1881" s="11" t="s">
        <v>1683</v>
      </c>
      <c r="B1881" s="10" t="s">
        <v>1684</v>
      </c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</row>
    <row r="1882" ht="27.0" customHeight="1">
      <c r="A1882" s="11" t="s">
        <v>1685</v>
      </c>
      <c r="B1882" s="10" t="s">
        <v>1686</v>
      </c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</row>
    <row r="1883" ht="27.0" customHeight="1">
      <c r="A1883" s="11" t="s">
        <v>1687</v>
      </c>
      <c r="B1883" s="10" t="s">
        <v>1688</v>
      </c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</row>
    <row r="1884" ht="27.0" customHeight="1">
      <c r="A1884" s="11" t="s">
        <v>1689</v>
      </c>
      <c r="B1884" s="10" t="s">
        <v>1690</v>
      </c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</row>
    <row r="1885" ht="27.0" customHeight="1">
      <c r="A1885" s="11" t="s">
        <v>1691</v>
      </c>
      <c r="B1885" s="10" t="s">
        <v>1692</v>
      </c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</row>
    <row r="1886" ht="27.0" customHeight="1">
      <c r="A1886" s="11" t="str">
        <f>HYPERLINK("https://www.tenforums.com/tutorials/149123-how-enable-disable-omnibox-favicons-microsoft-edge-chromium.html","Microsoft Edge Chromium Omnibox Favicons - Enable or Disable")</f>
        <v>Microsoft Edge Chromium Omnibox Favicons - Enable or Disable</v>
      </c>
      <c r="B1886" s="10" t="s">
        <v>1693</v>
      </c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</row>
    <row r="1887" ht="27.0" customHeight="1">
      <c r="A1887" s="11" t="str">
        <f>HYPERLINK("https://www.tenforums.com/tutorials/83614-open-new-application-guard-window-microsoft-edge.htm","Microsoft Edge Chromium - Open New Application Guard window")</f>
        <v>Microsoft Edge Chromium - Open New Application Guard window</v>
      </c>
      <c r="B1887" s="10" t="s">
        <v>1694</v>
      </c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</row>
    <row r="1888" ht="27.0" customHeight="1">
      <c r="A1888" s="11" t="s">
        <v>1695</v>
      </c>
      <c r="B1888" s="10" t="s">
        <v>1696</v>
      </c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</row>
    <row r="1889" ht="27.0" customHeight="1">
      <c r="A1889" s="11" t="s">
        <v>1697</v>
      </c>
      <c r="B1889" s="10" t="s">
        <v>1690</v>
      </c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</row>
    <row r="1890" ht="27.0" customHeight="1">
      <c r="A1890" s="11" t="s">
        <v>1698</v>
      </c>
      <c r="B1890" s="10" t="s">
        <v>1699</v>
      </c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</row>
    <row r="1891" ht="27.0" customHeight="1">
      <c r="A1891" s="11" t="str">
        <f>HYPERLINK("https://www.tenforums.com/tutorials/149845-turn-off-potentially-unwanted-app-protection-microsoft-edge.html","Microsoft Edge Chromium Potentially Unwanted App (PUA) Protection - Turn On or Off")</f>
        <v>Microsoft Edge Chromium Potentially Unwanted App (PUA) Protection - Turn On or Off</v>
      </c>
      <c r="B1891" s="10" t="s">
        <v>1700</v>
      </c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</row>
    <row r="1892" ht="27.0" customHeight="1">
      <c r="A1892" s="11" t="s">
        <v>1701</v>
      </c>
      <c r="B1892" s="10" t="s">
        <v>1702</v>
      </c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</row>
    <row r="1893" ht="27.0" customHeight="1">
      <c r="A1893" s="11" t="str">
        <f>HYPERLINK("https://www.tenforums.com/tutorials/144642-how-add-profile-microsoft-edge-chromium.html","Microsoft Edge Chromium Profile - Add")</f>
        <v>Microsoft Edge Chromium Profile - Add</v>
      </c>
      <c r="B1893" s="10" t="s">
        <v>1703</v>
      </c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</row>
    <row r="1894" ht="27.0" customHeight="1">
      <c r="A1894" s="11" t="s">
        <v>1704</v>
      </c>
      <c r="B1894" s="23" t="s">
        <v>1594</v>
      </c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</row>
    <row r="1895" ht="27.0" customHeight="1">
      <c r="A1895" s="11" t="str">
        <f>HYPERLINK("https://www.tenforums.com/tutorials/144652-how-change-name-profile-microsoft-edge-chromium.html","Microsoft Edge Chromium Profile Name - Change")</f>
        <v>Microsoft Edge Chromium Profile Name - Change</v>
      </c>
      <c r="B1895" s="10" t="s">
        <v>1705</v>
      </c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</row>
    <row r="1896" ht="27.0" customHeight="1">
      <c r="A1896" s="11" t="str">
        <f>HYPERLINK("https://www.tenforums.com/tutorials/144710-how-change-profile-picture-microsoft-edge-chromium.html","Microsoft Edge Chromium Profile Picture - Change")</f>
        <v>Microsoft Edge Chromium Profile Picture - Change</v>
      </c>
      <c r="B1896" s="10" t="s">
        <v>1706</v>
      </c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</row>
    <row r="1897" ht="27.0" customHeight="1">
      <c r="A1897" s="11" t="str">
        <f>HYPERLINK("https://www.tenforums.com/tutorials/143917-how-sign-sign-out-profile-microsoft-edge-chromium.html","Microsoft Edge Chromium Profile - Sign in or Sign out")</f>
        <v>Microsoft Edge Chromium Profile - Sign in or Sign out</v>
      </c>
      <c r="B1897" s="10" t="s">
        <v>1707</v>
      </c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</row>
    <row r="1898" ht="27.0" customHeight="1">
      <c r="A1898" s="11" t="s">
        <v>1708</v>
      </c>
      <c r="B1898" s="10" t="s">
        <v>1709</v>
      </c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</row>
    <row r="1899" ht="27.0" customHeight="1">
      <c r="A1899" s="11" t="s">
        <v>1710</v>
      </c>
      <c r="B1899" s="10" t="s">
        <v>1711</v>
      </c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</row>
    <row r="1900" ht="27.0" customHeight="1">
      <c r="A1900" s="11" t="str">
        <f>HYPERLINK("https://www.tenforums.com/tutorials/154913-how-generate-qr-code-page-url-microsoft-edge-chromium.html","Microsoft Edge Chromium QR Code - Generate for Page URL")</f>
        <v>Microsoft Edge Chromium QR Code - Generate for Page URL</v>
      </c>
      <c r="B1900" s="10" t="s">
        <v>1712</v>
      </c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</row>
    <row r="1901" ht="27.0" customHeight="1">
      <c r="A1901" s="11" t="str">
        <f>HYPERLINK("https://www.tenforums.com/tutorials/154911-how-enable-disable-qr-code-generator-microsoft-edge-chromium.html","Microsoft Edge Chromium QR Code Generator - Enable or Disable")</f>
        <v>Microsoft Edge Chromium QR Code Generator - Enable or Disable</v>
      </c>
      <c r="B1901" s="10" t="s">
        <v>1713</v>
      </c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</row>
    <row r="1902" ht="27.0" customHeight="1">
      <c r="A1902" s="11" t="s">
        <v>1714</v>
      </c>
      <c r="B1902" s="10" t="s">
        <v>1686</v>
      </c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</row>
    <row r="1903" ht="27.0" customHeight="1">
      <c r="A1903" s="11" t="s">
        <v>1715</v>
      </c>
      <c r="B1903" s="10" t="s">
        <v>1716</v>
      </c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</row>
    <row r="1904" ht="27.0" customHeight="1">
      <c r="A1904" s="11" t="s">
        <v>1717</v>
      </c>
      <c r="B1904" s="10" t="s">
        <v>1671</v>
      </c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</row>
    <row r="1905" ht="27.0" customHeight="1">
      <c r="A1905" s="11" t="str">
        <f>HYPERLINK("https://www.tenforums.com/tutorials/153481-how-reopen-closed-tab-microsoft-edge-chromium.html","Microsoft Edge Chromium - Reopen Closed Tab")</f>
        <v>Microsoft Edge Chromium - Reopen Closed Tab</v>
      </c>
      <c r="B1905" s="10" t="s">
        <v>1718</v>
      </c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</row>
    <row r="1906" ht="27.0" customHeight="1">
      <c r="A1906" s="11" t="s">
        <v>1719</v>
      </c>
      <c r="B1906" s="10" t="s">
        <v>1720</v>
      </c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</row>
    <row r="1907" ht="27.0" customHeight="1">
      <c r="A1907" s="11" t="str">
        <f>HYPERLINK("https://www.tenforums.com/tutorials/153597-how-reset-settings-default-microsoft-edge-chromium.html","Microsoft Edge Chromium - Reset Settings to Default")</f>
        <v>Microsoft Edge Chromium - Reset Settings to Default</v>
      </c>
      <c r="B1907" s="10" t="s">
        <v>1721</v>
      </c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</row>
    <row r="1908" ht="27.0" customHeight="1">
      <c r="A1908" s="11" t="s">
        <v>1722</v>
      </c>
      <c r="B1908" s="10" t="s">
        <v>1723</v>
      </c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</row>
    <row r="1909" ht="27.0" customHeight="1">
      <c r="A1909" s="11" t="s">
        <v>1724</v>
      </c>
      <c r="B1909" s="10" t="s">
        <v>1725</v>
      </c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</row>
    <row r="1910" ht="27.0" customHeight="1">
      <c r="A1910" s="11" t="s">
        <v>1726</v>
      </c>
      <c r="B1910" s="10" t="s">
        <v>1727</v>
      </c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</row>
    <row r="1911" ht="27.0" customHeight="1">
      <c r="A1911" s="11" t="s">
        <v>1728</v>
      </c>
      <c r="B1911" s="10" t="s">
        <v>1729</v>
      </c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</row>
    <row r="1912" ht="27.0" customHeight="1">
      <c r="A1912" s="11" t="s">
        <v>1730</v>
      </c>
      <c r="B1912" s="10" t="s">
        <v>1731</v>
      </c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</row>
    <row r="1913" ht="27.0" customHeight="1">
      <c r="A1913" s="11" t="s">
        <v>1732</v>
      </c>
      <c r="B1913" s="10" t="s">
        <v>1733</v>
      </c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</row>
    <row r="1914" ht="27.0" customHeight="1">
      <c r="A1914" s="11" t="str">
        <f>HYPERLINK("https://www.tenforums.com/tutorials/152349-how-change-default-search-engine-microsoft-edge-chromium.html","Microsoft Edge Chromium Search Engine - Change")</f>
        <v>Microsoft Edge Chromium Search Engine - Change</v>
      </c>
      <c r="B1914" s="10" t="s">
        <v>1734</v>
      </c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</row>
    <row r="1915" ht="27.0" customHeight="1">
      <c r="A1915" s="11" t="str">
        <f>HYPERLINK("https://www.tenforums.com/tutorials/150949-how-add-remove-share-button-microsoft-edge-chromium.html","Microsoft Edge Chromium Share Button on Toolbar - Add or Remove")</f>
        <v>Microsoft Edge Chromium Share Button on Toolbar - Add or Remove</v>
      </c>
      <c r="B1915" s="10" t="s">
        <v>1735</v>
      </c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</row>
    <row r="1916" ht="27.0" customHeight="1">
      <c r="A1916" s="11" t="s">
        <v>1736</v>
      </c>
      <c r="B1916" s="10" t="s">
        <v>1737</v>
      </c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</row>
    <row r="1917" ht="27.0" customHeight="1">
      <c r="A1917" s="11" t="s">
        <v>1738</v>
      </c>
      <c r="B1917" s="10" t="s">
        <v>1739</v>
      </c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</row>
    <row r="1918" ht="27.0" customHeight="1">
      <c r="A1918" s="11" t="s">
        <v>1740</v>
      </c>
      <c r="B1918" s="23" t="s">
        <v>1707</v>
      </c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</row>
    <row r="1919" ht="27.0" customHeight="1">
      <c r="A1919" s="11" t="s">
        <v>1741</v>
      </c>
      <c r="B1919" s="24" t="s">
        <v>1742</v>
      </c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</row>
    <row r="1920" ht="27.0" customHeight="1">
      <c r="A1920" s="11" t="s">
        <v>1743</v>
      </c>
      <c r="B1920" s="24" t="s">
        <v>1744</v>
      </c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</row>
    <row r="1921" ht="27.0" customHeight="1">
      <c r="A1921" s="11" t="s">
        <v>1745</v>
      </c>
      <c r="B1921" s="10" t="s">
        <v>1746</v>
      </c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</row>
    <row r="1922" ht="27.0" customHeight="1">
      <c r="A1922" s="11" t="s">
        <v>1747</v>
      </c>
      <c r="B1922" s="10" t="s">
        <v>1613</v>
      </c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</row>
    <row r="1923" ht="27.0" customHeight="1">
      <c r="A1923" s="11" t="str">
        <f>HYPERLINK("https://www.tenforums.com/tutorials/148892-how-enable-windows-spellchecker-microsoft-edge-chromium.html","Microsoft Edge Chromium Spellcheck - Enable Use Windows OS Spellchecker")</f>
        <v>Microsoft Edge Chromium Spellcheck - Enable Use Windows OS Spellchecker</v>
      </c>
      <c r="B1923" s="10" t="s">
        <v>1748</v>
      </c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</row>
    <row r="1924" ht="27.0" customHeight="1">
      <c r="A1924" s="11" t="s">
        <v>1749</v>
      </c>
      <c r="B1924" s="10" t="s">
        <v>1615</v>
      </c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</row>
    <row r="1925" ht="27.0" customHeight="1">
      <c r="A1925" s="11" t="s">
        <v>1750</v>
      </c>
      <c r="B1925" s="10" t="s">
        <v>1617</v>
      </c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</row>
    <row r="1926" ht="27.0" customHeight="1">
      <c r="A1926" s="11" t="str">
        <f>HYPERLINK("https://www.tenforums.com/tutorials/144209-how-change-startup-page-microsoft-edge-chromium.html","Microsoft Edge Chromium Startup Page - Change ")</f>
        <v>Microsoft Edge Chromium Startup Page - Change </v>
      </c>
      <c r="B1926" s="10" t="s">
        <v>1751</v>
      </c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</row>
    <row r="1927" ht="27.0" customHeight="1">
      <c r="A1927" s="11" t="str">
        <f>HYPERLINK("https://www.tenforums.com/tutorials/145097-always-strict-tracking-prevention-microsoft-edge-chromium-inprivate.html","Microsoft Edge Chromium Strict Tracking Prevention when Browsing InPrivate - Turn On or Off Always Use ")</f>
        <v>Microsoft Edge Chromium Strict Tracking Prevention when Browsing InPrivate - Turn On or Off Always Use </v>
      </c>
      <c r="B1927" s="10" t="s">
        <v>1752</v>
      </c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</row>
    <row r="1928" ht="27.0" customHeight="1">
      <c r="A1928" s="11" t="s">
        <v>1753</v>
      </c>
      <c r="B1928" s="10" t="s">
        <v>1754</v>
      </c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</row>
    <row r="1929" ht="27.0" customHeight="1">
      <c r="A1929" s="11" t="str">
        <f>HYPERLINK("https://www.tenforums.com/tutorials/144860-how-turn-off-sync-profile-microsoft-edge-chromium.html","Microsoft Edge Chromium Sync Profile - Turn On or Off")</f>
        <v>Microsoft Edge Chromium Sync Profile - Turn On or Off</v>
      </c>
      <c r="B1929" s="10" t="s">
        <v>1755</v>
      </c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</row>
    <row r="1930" ht="27.0" customHeight="1">
      <c r="A1930" s="11" t="s">
        <v>1756</v>
      </c>
      <c r="B1930" s="10" t="s">
        <v>1757</v>
      </c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</row>
    <row r="1931" ht="27.0" customHeight="1">
      <c r="A1931" s="11" t="str">
        <f>HYPERLINK("https://www.tenforums.com/tutorials/148968-how-enable-disable-tab-hover-cards-microsoft-edge-chromium.html","Microsoft Edge Chromium Tab Hover Cards - Enable or Disable")</f>
        <v>Microsoft Edge Chromium Tab Hover Cards - Enable or Disable</v>
      </c>
      <c r="B1931" s="10" t="s">
        <v>1758</v>
      </c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</row>
    <row r="1932" ht="27.0" customHeight="1">
      <c r="A1932" s="11" t="s">
        <v>1759</v>
      </c>
      <c r="B1932" s="10" t="s">
        <v>1760</v>
      </c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</row>
    <row r="1933" ht="27.0" customHeight="1">
      <c r="A1933" s="12" t="str">
        <f>HYPERLINK("https://www.tenforums.com/tutorials/44411-how-pin-unpin-tabs-microsoft-edge-chromium.html","Microsoft Edge Chromium Tabs - Pin and Unpin")</f>
        <v>Microsoft Edge Chromium Tabs - Pin and Unpin</v>
      </c>
      <c r="B1933" s="10" t="s">
        <v>1761</v>
      </c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</row>
    <row r="1934" ht="27.0" customHeight="1">
      <c r="A1934" s="11" t="str">
        <f>HYPERLINK("https://www.tenforums.com/tutorials/143994-how-change-microsoft-edge-chromium-theme-light-dark-mode.html","Microsoft Edge Chromium Theme - Change to Light or Dark Mode")</f>
        <v>Microsoft Edge Chromium Theme - Change to Light or Dark Mode</v>
      </c>
      <c r="B1934" s="10" t="s">
        <v>1762</v>
      </c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</row>
    <row r="1935" ht="27.0" customHeight="1">
      <c r="A1935" s="11" t="str">
        <f>HYPERLINK("https://www.tenforums.com/tutorials/145050-add-remove-tracking-prevention-exceptions-microsoft-edge-chromium.html","Microsoft Edge Chromium Tracking Prevention Exceptions for Sites - Add or Remove")</f>
        <v>Microsoft Edge Chromium Tracking Prevention Exceptions for Sites - Add or Remove</v>
      </c>
      <c r="B1935" s="10" t="s">
        <v>1763</v>
      </c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</row>
    <row r="1936" ht="27.0" customHeight="1">
      <c r="A1936" s="11" t="str">
        <f>HYPERLINK("https://www.tenforums.com/tutorials/145047-how-turn-off-tracking-prevention-microsoft-edge-chromium.html","Microsoft Edge Chromium Tracking Prevention - Turn On or Off")</f>
        <v>Microsoft Edge Chromium Tracking Prevention - Turn On or Off</v>
      </c>
      <c r="B1936" s="10" t="s">
        <v>1764</v>
      </c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</row>
    <row r="1937" ht="27.0" customHeight="1">
      <c r="A1937" s="11" t="s">
        <v>1765</v>
      </c>
      <c r="B1937" s="10" t="s">
        <v>1766</v>
      </c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</row>
    <row r="1938" ht="27.0" customHeight="1">
      <c r="A1938" s="11" t="s">
        <v>1767</v>
      </c>
      <c r="B1938" s="10" t="s">
        <v>1768</v>
      </c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</row>
    <row r="1939" ht="27.0" customHeight="1">
      <c r="A1939" s="11" t="s">
        <v>1769</v>
      </c>
      <c r="B1939" s="10" t="s">
        <v>1692</v>
      </c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</row>
    <row r="1940" ht="27.0" customHeight="1">
      <c r="A1940" s="11" t="str">
        <f>HYPERLINK("https://www.tenforums.com/tutorials/151941-list-all-internal-microsoft-edge-urls.html","Microsoft Edge Chromium URLs List")</f>
        <v>Microsoft Edge Chromium URLs List</v>
      </c>
      <c r="B1940" s="10" t="s">
        <v>1770</v>
      </c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</row>
    <row r="1941" ht="27.0" customHeight="1">
      <c r="A1941" s="11" t="s">
        <v>1771</v>
      </c>
      <c r="B1941" s="10" t="s">
        <v>1772</v>
      </c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</row>
    <row r="1942" ht="27.0" customHeight="1">
      <c r="A1942" s="11" t="s">
        <v>1773</v>
      </c>
      <c r="B1942" s="10" t="s">
        <v>1774</v>
      </c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</row>
    <row r="1943" ht="27.0" customHeight="1">
      <c r="A1943" s="11" t="s">
        <v>1775</v>
      </c>
      <c r="B1943" s="10" t="s">
        <v>1776</v>
      </c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</row>
    <row r="1944" ht="27.0" customHeight="1">
      <c r="A1944" s="11" t="s">
        <v>1777</v>
      </c>
      <c r="B1944" s="10" t="s">
        <v>1661</v>
      </c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</row>
    <row r="1945" ht="27.0" customHeight="1">
      <c r="A1945" s="11" t="s">
        <v>1778</v>
      </c>
      <c r="B1945" s="10" t="s">
        <v>1779</v>
      </c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</row>
    <row r="1946" ht="27.0" customHeight="1">
      <c r="A1946" s="11" t="s">
        <v>1780</v>
      </c>
      <c r="B1946" s="10" t="s">
        <v>1781</v>
      </c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</row>
    <row r="1947" ht="27.0" customHeight="1">
      <c r="A1947" s="11" t="s">
        <v>1782</v>
      </c>
      <c r="B1947" s="10" t="s">
        <v>1783</v>
      </c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</row>
    <row r="1948" ht="27.0" customHeight="1">
      <c r="A1948" s="8" t="str">
        <f>HYPERLINK("https://www.tenforums.com/tutorials/41966-microsoft-edge-clear-browsing-data-exit-turn-off.html","Microsoft Edge Clear Browsing Data on Exit - Turn On or Off")</f>
        <v>Microsoft Edge Clear Browsing Data on Exit - Turn On or Off</v>
      </c>
      <c r="B1948" s="9" t="s">
        <v>1784</v>
      </c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</row>
    <row r="1949" ht="27.0" customHeight="1">
      <c r="A1949" s="8" t="str">
        <f>HYPERLINK("https://www.tenforums.com/tutorials/6236-microsoft-edge-cookies-allow-block-windows-10-a.html","Microsoft Edge Cookies - Allow or Block in Windows 10")</f>
        <v>Microsoft Edge Cookies - Allow or Block in Windows 10</v>
      </c>
      <c r="B1949" s="9" t="s">
        <v>1785</v>
      </c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</row>
    <row r="1950" ht="27.0" customHeight="1">
      <c r="A1950" s="8" t="str">
        <f>HYPERLINK("https://www.tenforums.com/tutorials/25754-microsoft-edge-cookies-delete-windows-10-a.html","Microsoft Edge Cookies - Delete in Windows 10")</f>
        <v>Microsoft Edge Cookies - Delete in Windows 10</v>
      </c>
      <c r="B1950" s="9" t="s">
        <v>1786</v>
      </c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</row>
    <row r="1951" ht="27.0" customHeight="1">
      <c r="A1951" s="8" t="str">
        <f>HYPERLINK("https://www.tenforums.com/tutorials/86503-copy-link-microsoft-edge-windows-10-a.html","Microsoft Edge - Copy Link in Windows 10")</f>
        <v>Microsoft Edge - Copy Link in Windows 10</v>
      </c>
      <c r="B1951" s="9" t="s">
        <v>629</v>
      </c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</row>
    <row r="1952" ht="27.0" customHeight="1">
      <c r="A1952" s="8" t="str">
        <f>HYPERLINK("https://www.tenforums.com/tutorials/6899-microsoft-edge-cortana-turn-off-windows-10-a.html","Microsoft Edge Cortana - Turn On or Off in Windows 10")</f>
        <v>Microsoft Edge Cortana - Turn On or Off in Windows 10</v>
      </c>
      <c r="B1952" s="9" t="s">
        <v>647</v>
      </c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</row>
    <row r="1953" ht="27.0" customHeight="1">
      <c r="A1953" s="8" t="str">
        <f>HYPERLINK("https://www.tenforums.com/tutorials/87919-enable-data-persistence-microsoft-edge-application-guard.html","Microsoft Edge Data Persistence with Windows Defender Application Guard - Enable in Windows 10")</f>
        <v>Microsoft Edge Data Persistence with Windows Defender Application Guard - Enable in Windows 10</v>
      </c>
      <c r="B1953" s="9" t="s">
        <v>1787</v>
      </c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</row>
    <row r="1954" ht="27.0" customHeight="1">
      <c r="A1954" s="8" t="str">
        <f>HYPERLINK("https://www.tenforums.com/tutorials/48421-microsoft-edge-default-browser-prompt-turn-off-windows-10-a.html","Microsoft Edge Default Browser Prompt - Turn on or Off in Windows 10")</f>
        <v>Microsoft Edge Default Browser Prompt - Turn on or Off in Windows 10</v>
      </c>
      <c r="B1954" s="9" t="s">
        <v>1788</v>
      </c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</row>
    <row r="1955" ht="27.0" customHeight="1">
      <c r="A1955" s="8" t="str">
        <f>HYPERLINK("https://www.tenforums.com/tutorials/106201-enable-disable-microsoft-edge-developer-tools-windows-10-a.html","Microsoft Edge Developer Tools - Enable or Disable in Windows 10")</f>
        <v>Microsoft Edge Developer Tools - Enable or Disable in Windows 10</v>
      </c>
      <c r="B1955" s="9" t="s">
        <v>1789</v>
      </c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</row>
    <row r="1956" ht="27.0" customHeight="1">
      <c r="A1956" s="8" t="str">
        <f>HYPERLINK("https://www.tenforums.com/tutorials/106200-open-microsoft-edge-developer-tools-windows-10-a.html","Microsoft Edge Developer Tools - Open in Windows 10")</f>
        <v>Microsoft Edge Developer Tools - Open in Windows 10</v>
      </c>
      <c r="B1956" s="9" t="s">
        <v>1790</v>
      </c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</row>
    <row r="1957" ht="27.0" customHeight="1">
      <c r="A1957" s="8" t="str">
        <f>HYPERLINK("https://www.tenforums.com/tutorials/115212-enable-disable-send-do-not-track-requests-microsoft-edge.html","Microsoft Edge Do Not Track Requests Enable or Disable in Windows 10")</f>
        <v>Microsoft Edge Do Not Track Requests Enable or Disable in Windows 10</v>
      </c>
      <c r="B1957" s="9" t="s">
        <v>1791</v>
      </c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</row>
    <row r="1958" ht="27.0" customHeight="1">
      <c r="A1958" s="8" t="str">
        <f>HYPERLINK("https://www.tenforums.com/tutorials/46038-microsoft-edge-download-save-prompt-turn-off-windows-10-a.html","Microsoft Edge Download Save Prompt - Turn On or Off in Windows 10")</f>
        <v>Microsoft Edge Download Save Prompt - Turn On or Off in Windows 10</v>
      </c>
      <c r="B1958" s="9" t="s">
        <v>1792</v>
      </c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</row>
    <row r="1959" ht="27.0" customHeight="1">
      <c r="A1959" s="8" t="str">
        <f>HYPERLINK("https://www.tenforums.com/tutorials/8141-microsoft-edge-downloads-folder-change-windows-10-a.html","Microsoft Edge Downloads Folder - Change in Windows 10")</f>
        <v>Microsoft Edge Downloads Folder - Change in Windows 10</v>
      </c>
      <c r="B1959" s="9" t="s">
        <v>1793</v>
      </c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</row>
    <row r="1960" ht="27.0" customHeight="1">
      <c r="A1960" s="8" t="str">
        <f>HYPERLINK("https://www.tenforums.com/tutorials/6215-microsoft-edge-downloads-view-windows-10-a.html","Microsoft Edge Downloads - View in Windows 10")</f>
        <v>Microsoft Edge Downloads - View in Windows 10</v>
      </c>
      <c r="B1960" s="9" t="s">
        <v>1794</v>
      </c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</row>
    <row r="1961" ht="27.0" customHeight="1">
      <c r="A1961" s="8" t="str">
        <f>HYPERLINK("https://www.tenforums.com/tutorials/104133-clear-epub-book-data-microsoft-edge-windows-10-a.html","Microsoft Edge EPUB Book Data - Clear in Windows 10")</f>
        <v>Microsoft Edge EPUB Book Data - Clear in Windows 10</v>
      </c>
      <c r="B1961" s="9" t="s">
        <v>1795</v>
      </c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</row>
    <row r="1962" ht="27.0" customHeight="1">
      <c r="A1962" s="8" t="str">
        <f>HYPERLINK("https://www.tenforums.com/tutorials/104129-export-epub-book-data-microsoft-edge-windows-10-a.html","Microsoft Edge EPUB Book Data - Export in Windows 10")</f>
        <v>Microsoft Edge EPUB Book Data - Export in Windows 10</v>
      </c>
      <c r="B1962" s="9" t="s">
        <v>1796</v>
      </c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</row>
    <row r="1963" ht="27.0" customHeight="1">
      <c r="A1963" s="8" t="str">
        <f>HYPERLINK("https://www.tenforums.com/tutorials/44420-microsoft-edge-extensions-add-remove-windows-10-a.html","Microsoft Edge Extensions - Add or Remove in Windows 10")</f>
        <v>Microsoft Edge Extensions - Add or Remove in Windows 10</v>
      </c>
      <c r="B1963" s="9" t="s">
        <v>1797</v>
      </c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</row>
    <row r="1964" ht="27.0" customHeight="1">
      <c r="A1964" s="8" t="str">
        <f>HYPERLINK("https://www.tenforums.com/tutorials/57815-microsoft-edge-extensions-enable-disable-windows-10-a.html","Microsoft Edge Extensions - Enable or Disable in Windows 10")</f>
        <v>Microsoft Edge Extensions - Enable or Disable in Windows 10</v>
      </c>
      <c r="B1964" s="9" t="s">
        <v>1798</v>
      </c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</row>
    <row r="1965" ht="27.0" customHeight="1">
      <c r="A1965" s="8" t="str">
        <f>HYPERLINK("https://www.tenforums.com/tutorials/49955-microsoft-edge-extensions-turn-off-windows-10-a.html","Microsoft Edge Extensions - Turn On or Off in Windows 10 ")</f>
        <v>Microsoft Edge Extensions - Turn On or Off in Windows 10 </v>
      </c>
      <c r="B1965" s="9" t="s">
        <v>1799</v>
      </c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</row>
    <row r="1966" ht="27.0" customHeight="1">
      <c r="A1966" s="8" t="str">
        <f>HYPERLINK("https://www.tenforums.com/tutorials/5099-microsoft-edge-favorites-add-remove-windows-10-a.html","Microsoft Edge Favorites - Add or Remove in Windows 10")</f>
        <v>Microsoft Edge Favorites - Add or Remove in Windows 10</v>
      </c>
      <c r="B1966" s="9" t="s">
        <v>1800</v>
      </c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</row>
    <row r="1967" ht="27.0" customHeight="1">
      <c r="A1967" s="8" t="str">
        <f>HYPERLINK("https://www.tenforums.com/tutorials/7256-microsoft-edge-favorites-backup-restore-windows-10-a.html","Microsoft Edge Favorites - Backup and Restore in Windows 10")</f>
        <v>Microsoft Edge Favorites - Backup and Restore in Windows 10</v>
      </c>
      <c r="B1967" s="9" t="s">
        <v>1801</v>
      </c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</row>
    <row r="1968" ht="27.0" customHeight="1">
      <c r="A1968" s="8" t="str">
        <f>HYPERLINK("https://www.tenforums.com/tutorials/46009-microsoft-edge-favorites-bar-create-delete-folder-windows-10-a.html","Microsoft Edge Favorites Bar - Create or Delete Folder in Windows 10")</f>
        <v>Microsoft Edge Favorites Bar - Create or Delete Folder in Windows 10</v>
      </c>
      <c r="B1968" s="9" t="s">
        <v>1802</v>
      </c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</row>
    <row r="1969" ht="27.0" customHeight="1">
      <c r="A1969" s="8" t="str">
        <f>HYPERLINK("https://www.tenforums.com/tutorials/114635-enable-disable-favorites-bar-microsoft-edge-windows-10-a.html","Microsoft Edge Favorites Bar - Enable or Disable in Windows 10")</f>
        <v>Microsoft Edge Favorites Bar - Enable or Disable in Windows 10</v>
      </c>
      <c r="B1969" s="9" t="s">
        <v>1803</v>
      </c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</row>
    <row r="1970" ht="27.0" customHeight="1">
      <c r="A1970" s="8" t="str">
        <f>HYPERLINK("https://www.tenforums.com/tutorials/41400-microsoft-edge-favorites-bar-show-icons-only-names-icons.html","Microsoft Edge Favorites Bar - Show Icons Only or Names and Icons")</f>
        <v>Microsoft Edge Favorites Bar - Show Icons Only or Names and Icons</v>
      </c>
      <c r="B1970" s="9" t="s">
        <v>1804</v>
      </c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</row>
    <row r="1971" ht="27.0" customHeight="1">
      <c r="A1971" s="8" t="str">
        <f>HYPERLINK("https://www.tenforums.com/tutorials/87329-edit-url-favorites-microsoft-edge-windows-10-a.html","Microsoft Edge Favorites - Edit URL in Windows 10")</f>
        <v>Microsoft Edge Favorites - Edit URL in Windows 10</v>
      </c>
      <c r="B1971" s="9" t="s">
        <v>1805</v>
      </c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</row>
    <row r="1972" ht="27.0" customHeight="1">
      <c r="A1972" s="8" t="str">
        <f>HYPERLINK("https://www.tenforums.com/tutorials/5521-microsoft-edge-favorites-bar-turn-off-windows-10-a.html","Microsoft Edge Favorites Bar - Turn On or Off in Windows 10")</f>
        <v>Microsoft Edge Favorites Bar - Turn On or Off in Windows 10</v>
      </c>
      <c r="B1972" s="9" t="s">
        <v>1806</v>
      </c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</row>
    <row r="1973" ht="27.0" customHeight="1">
      <c r="A1973" s="8" t="str">
        <f>HYPERLINK("https://www.tenforums.com/tutorials/38112-microsoft-edge-favorites-import-export-html-windows-10-a.html","Microsoft Edge Favorites - Import or Export as HTML in Windows 10 ")</f>
        <v>Microsoft Edge Favorites - Import or Export as HTML in Windows 10 </v>
      </c>
      <c r="B1973" s="9" t="s">
        <v>1807</v>
      </c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</row>
    <row r="1974" ht="27.0" customHeight="1">
      <c r="A1974" s="8" t="str">
        <f>HYPERLINK("https://www.tenforums.com/tutorials/39640-firefox-import-favorites-microsoft-edge-windows-10-a.html","Microsoft Edge Favorites - Import to Firefox in Windows 10")</f>
        <v>Microsoft Edge Favorites - Import to Firefox in Windows 10</v>
      </c>
      <c r="B1974" s="9" t="s">
        <v>1074</v>
      </c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</row>
    <row r="1975" ht="27.0" customHeight="1">
      <c r="A1975" s="8" t="str">
        <f>HYPERLINK("https://www.tenforums.com/tutorials/18943-internet-explorer-import-favorites-microsoft-edge-windows-10-a.html","Microsoft Edge Favorites - Import to Internet Explorer in Windows 10")</f>
        <v>Microsoft Edge Favorites - Import to Internet Explorer in Windows 10</v>
      </c>
      <c r="B1975" s="25" t="s">
        <v>1321</v>
      </c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</row>
    <row r="1976" ht="27.0" customHeight="1">
      <c r="A1976" s="8" t="str">
        <f>HYPERLINK("https://www.tenforums.com/tutorials/5099-microsoft-edge-favorites-add-remove-windows-10-a.html#option3","Microsoft Edge Favorites - Reset and Clear in Windows 10")</f>
        <v>Microsoft Edge Favorites - Reset and Clear in Windows 10</v>
      </c>
      <c r="B1976" s="9" t="s">
        <v>1800</v>
      </c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</row>
    <row r="1977" ht="27.0" customHeight="1">
      <c r="A1977" s="8" t="str">
        <f>HYPERLINK("https://www.tenforums.com/tutorials/114710-enable-disable-microsoft-edge-full-screen-mode-windows-10-a.html","Microsoft Edge Full Screen Mode - Enable or Disable in Windows 10")</f>
        <v>Microsoft Edge Full Screen Mode - Enable or Disable in Windows 10</v>
      </c>
      <c r="B1977" s="9" t="s">
        <v>1808</v>
      </c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</row>
    <row r="1978" ht="27.0" customHeight="1">
      <c r="A1978" s="8" t="str">
        <f>HYPERLINK("https://www.tenforums.com/tutorials/86372-toggle-full-screen-mode-off-microsoft-edge-windows-10-a.html","Microsoft Edge Full Screen - Toggle On and Off in Windows 10")</f>
        <v>Microsoft Edge Full Screen - Toggle On and Off in Windows 10</v>
      </c>
      <c r="B1978" s="9" t="s">
        <v>1809</v>
      </c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</row>
    <row r="1979" ht="27.0" customHeight="1">
      <c r="A1979" s="8" t="str">
        <f>HYPERLINK("https://www.tenforums.com/tutorials/113738-how-use-grammar-tools-microsoft-edge-reading-view-windows-10-a.html","Microsoft Edge Grammar Tools in Reading View - Use in Windows 10")</f>
        <v>Microsoft Edge Grammar Tools in Reading View - Use in Windows 10</v>
      </c>
      <c r="B1979" s="9" t="s">
        <v>1810</v>
      </c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</row>
    <row r="1980" ht="27.0" customHeight="1">
      <c r="A1980" s="8" t="str">
        <f>HYPERLINK("https://www.tenforums.com/tutorials/114860-enable-disable-saving-history-microsoft-edge-windows-10-a.html","Microsoft Edge History - Enable or Disable Saving in Windows 10")</f>
        <v>Microsoft Edge History - Enable or Disable Saving in Windows 10</v>
      </c>
      <c r="B1980" s="9" t="s">
        <v>1811</v>
      </c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</row>
    <row r="1981" ht="27.0" customHeight="1">
      <c r="A1981" s="8" t="str">
        <f>HYPERLINK("https://www.tenforums.com/tutorials/38221-microsoft-edge-history-view-windows-10-a.html","Microsoft Edge History - View in Windows 10")</f>
        <v>Microsoft Edge History - View in Windows 10</v>
      </c>
      <c r="B1981" s="9" t="s">
        <v>1812</v>
      </c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</row>
    <row r="1982" ht="27.0" customHeight="1">
      <c r="A1982" s="8" t="str">
        <f>HYPERLINK("https://www.tenforums.com/tutorials/7527-microsoft-edge-home-button-add-remove-windows-10-a.html","Microsoft Edge Home Button - Add or Remove in Windows 10")</f>
        <v>Microsoft Edge Home Button - Add or Remove in Windows 10</v>
      </c>
      <c r="B1982" s="9" t="s">
        <v>1813</v>
      </c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</row>
    <row r="1983" ht="27.0" customHeight="1">
      <c r="A1983" s="8" t="str">
        <f>HYPERLINK("https://www.tenforums.com/tutorials/19307-microsoft-edge-import-bookmarks-chrome-windows-10-a.html","Microsoft Edge - Import Bookmarks from Chrome in Windows 10")</f>
        <v>Microsoft Edge - Import Bookmarks from Chrome in Windows 10</v>
      </c>
      <c r="B1983" s="9" t="s">
        <v>452</v>
      </c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</row>
    <row r="1984" ht="27.0" customHeight="1">
      <c r="A1984" s="8" t="str">
        <f>HYPERLINK("https://www.tenforums.com/tutorials/19074-microsoft-edge-import-bookmarks-firefox-windows-10-a.html","Microsoft Edge - Import Bookmarks from Firefox in Windows 10")</f>
        <v>Microsoft Edge - Import Bookmarks from Firefox in Windows 10</v>
      </c>
      <c r="B1984" s="9" t="s">
        <v>1072</v>
      </c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</row>
    <row r="1985" ht="27.0" customHeight="1">
      <c r="A1985" s="8" t="str">
        <f>HYPERLINK("https://www.tenforums.com/tutorials/18882-microsoft-edge-import-favorites-internet-explorer-windows-10-a.html","Microsoft Edge - Import Favorites from Internet Explorer in Windows 10")</f>
        <v>Microsoft Edge - Import Favorites from Internet Explorer in Windows 10</v>
      </c>
      <c r="B1985" s="9" t="s">
        <v>1322</v>
      </c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</row>
    <row r="1986" ht="27.0" customHeight="1">
      <c r="A1986" s="8" t="str">
        <f>HYPERLINK("https://www.tenforums.com/tutorials/19336-chrome-import-favorites-microsoft-edge-windows-10-a.html","Microsoft Edge - Import Favorites to Chrome in Windows 10")</f>
        <v>Microsoft Edge - Import Favorites to Chrome in Windows 10</v>
      </c>
      <c r="B1986" s="9" t="s">
        <v>454</v>
      </c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</row>
    <row r="1987" ht="27.0" customHeight="1">
      <c r="A1987" s="8" t="str">
        <f>HYPERLINK("https://www.tenforums.com/tutorials/43240-microsoft-edge-inprivate-browsing-enable-disable-windows-10-a.html","Microsoft Edge InPrivate Browsing - Enable or Disable in Windows 10")</f>
        <v>Microsoft Edge InPrivate Browsing - Enable or Disable in Windows 10</v>
      </c>
      <c r="B1987" s="9" t="s">
        <v>1814</v>
      </c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</row>
    <row r="1988" ht="27.0" customHeight="1">
      <c r="A1988" s="8" t="str">
        <f>HYPERLINK("https://www.tenforums.com/tutorials/6207-microsoft-edge-inprivate-browsing-open-windows-10-a.html","Microsoft Edge InPrivate Browsing - Open in Windows 10")</f>
        <v>Microsoft Edge InPrivate Browsing - Open in Windows 10</v>
      </c>
      <c r="B1988" s="9" t="s">
        <v>1815</v>
      </c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</row>
    <row r="1989" ht="27.0" customHeight="1">
      <c r="A1989" s="8" t="str">
        <f>HYPERLINK("https://www.tenforums.com/tutorials/5620-microsoft-edge-keyboard-shortcuts-list.html","Microsoft Edge Keyboard Shortcuts List")</f>
        <v>Microsoft Edge Keyboard Shortcuts List</v>
      </c>
      <c r="B1989" s="9" t="s">
        <v>1366</v>
      </c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</row>
    <row r="1990" ht="27.0" customHeight="1">
      <c r="A1990" s="8" t="str">
        <f>HYPERLINK("https://www.tenforums.com/tutorials/113890-lookup-definitions-words-microsoft-edge-windows-10-a.html","Microsoft Edge - Lookup Definitions for Words in Windows 10")</f>
        <v>Microsoft Edge - Lookup Definitions for Words in Windows 10</v>
      </c>
      <c r="B1990" s="9" t="s">
        <v>1816</v>
      </c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</row>
    <row r="1991" ht="27.0" customHeight="1">
      <c r="A1991" s="8" t="str">
        <f>HYPERLINK("https://www.tenforums.com/tutorials/6323-microsoft-edge-make-web-note-windows-10-a.html","Microsoft Edge - Make a Web Note in Windows 10")</f>
        <v>Microsoft Edge - Make a Web Note in Windows 10</v>
      </c>
      <c r="B1991" s="9" t="s">
        <v>1817</v>
      </c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</row>
    <row r="1992" ht="27.0" customHeight="1">
      <c r="A1992" s="8" t="str">
        <f>HYPERLINK("https://www.tenforums.com/tutorials/113021-enable-disable-media-autoplay-microsoft-edge-windows-10-a.html","Microsoft Edge Media Autoplay - Enable or Disable in Windows 10")</f>
        <v>Microsoft Edge Media Autoplay - Enable or Disable in Windows 10</v>
      </c>
      <c r="B1992" s="9" t="s">
        <v>1818</v>
      </c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</row>
    <row r="1993" ht="27.0" customHeight="1">
      <c r="A1993" s="8" t="str">
        <f>HYPERLINK("https://www.tenforums.com/tutorials/97570-mute-tab-microsoft-edge-windows-10-a.html","Microsoft Edge - Mute a Tab in Windows 10")</f>
        <v>Microsoft Edge - Mute a Tab in Windows 10</v>
      </c>
      <c r="B1993" s="9" t="s">
        <v>1819</v>
      </c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</row>
    <row r="1994" ht="27.0" customHeight="1">
      <c r="A1994" s="8" t="str">
        <f>HYPERLINK("https://www.tenforums.com/tutorials/114907-disable-web-content-new-tab-page-microsoft-edge-windows-10-a.html","Microsoft Edge New Tab Page - Enable or Disable Web Content on in Windows 10")</f>
        <v>Microsoft Edge New Tab Page - Enable or Disable Web Content on in Windows 10</v>
      </c>
      <c r="B1994" s="9" t="s">
        <v>1820</v>
      </c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</row>
    <row r="1995" ht="27.0" customHeight="1">
      <c r="A1995" s="8" t="str">
        <f>HYPERLINK("https://www.tenforums.com/tutorials/7647-microsoft-edge-new-tabs-open-page-change-windows-10-a.html","Microsoft Edge New Tabs Open with Page - Change in Windows 10")</f>
        <v>Microsoft Edge New Tabs Open with Page - Change in Windows 10</v>
      </c>
      <c r="B1995" s="9" t="s">
        <v>1821</v>
      </c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</row>
    <row r="1996" ht="27.0" customHeight="1">
      <c r="A1996" s="8" t="str">
        <f>HYPERLINK("https://www.tenforums.com/tutorials/8488-microsoft-edge-offer-save-passwords-turn-off-windows-10-a.html","Microsoft Edge Offer to Save Passwords - Turn On or Off in Windows 10")</f>
        <v>Microsoft Edge Offer to Save Passwords - Turn On or Off in Windows 10</v>
      </c>
      <c r="B1996" s="9" t="s">
        <v>1822</v>
      </c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</row>
    <row r="1997" ht="27.0" customHeight="1">
      <c r="A1997" s="8" t="str">
        <f>HYPERLINK("https://www.tenforums.com/tutorials/83614-open-new-application-guard-window-microsoft-edge.html","Microsoft Edge - Open New Application Guard Window in Windows 10")</f>
        <v>Microsoft Edge - Open New Application Guard Window in Windows 10</v>
      </c>
      <c r="B1997" s="10" t="s">
        <v>1823</v>
      </c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</row>
    <row r="1998" ht="27.0" customHeight="1">
      <c r="A1998" s="8" t="str">
        <f>HYPERLINK("https://www.tenforums.com/tutorials/75455-microsoft-edge-open-sites-apps-turn-off-windows-10-a.html","Microsoft Edge Open Sites in Apps - Turn On or Off in Windows 10")</f>
        <v>Microsoft Edge Open Sites in Apps - Turn On or Off in Windows 10</v>
      </c>
      <c r="B1998" s="10" t="s">
        <v>1824</v>
      </c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</row>
    <row r="1999" ht="27.0" customHeight="1">
      <c r="A1999" s="8" t="str">
        <f>HYPERLINK("https://www.tenforums.com/tutorials/5619-microsoft-edge-open-website-internet-explorer.html","Microsoft Edge - Open Website with Internet Explorer")</f>
        <v>Microsoft Edge - Open Website with Internet Explorer</v>
      </c>
      <c r="B1999" s="9" t="s">
        <v>1825</v>
      </c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</row>
    <row r="2000" ht="27.0" customHeight="1">
      <c r="A2000" s="8" t="str">
        <f>HYPERLINK("https://www.tenforums.com/tutorials/7906-microsoft-edge-page-prediction-turn-off-windows-10-a.html","Microsoft Edge Page Prediction - Turn On or Off in Windows 10")</f>
        <v>Microsoft Edge Page Prediction - Turn On or Off in Windows 10</v>
      </c>
      <c r="B2000" s="9" t="s">
        <v>1826</v>
      </c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</row>
    <row r="2001" ht="27.0" customHeight="1">
      <c r="A2001" s="8" t="str">
        <f>HYPERLINK("https://www.tenforums.com/tutorials/6206-microsoft-edge-pin-start-sites-windows-10-a.html","Microsoft Edge - 'Pin to Start' Sites in Windows 10")</f>
        <v>Microsoft Edge - 'Pin to Start' Sites in Windows 10</v>
      </c>
      <c r="B2001" s="9" t="s">
        <v>1827</v>
      </c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</row>
    <row r="2002" ht="27.0" customHeight="1">
      <c r="A2002" s="8" t="str">
        <f>HYPERLINK("https://www.tenforums.com/tutorials/86366-pin-taskbar-website-microsoft-edge-windows-10-a.html","Microsoft Edge - Pin to Taskbar Sites in Windows 10")</f>
        <v>Microsoft Edge - Pin to Taskbar Sites in Windows 10</v>
      </c>
      <c r="B2002" s="9" t="s">
        <v>1828</v>
      </c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</row>
    <row r="2003" ht="27.0" customHeight="1">
      <c r="A2003" s="8" t="str">
        <f>HYPERLINK("https://www.tenforums.com/tutorials/115545-enable-disable-microsoft-edge-pre-launching-windows-10-a.html","Microsoft Edge Pre-launching - Enable or Disable in Windows 10")</f>
        <v>Microsoft Edge Pre-launching - Enable or Disable in Windows 10</v>
      </c>
      <c r="B2003" s="9" t="s">
        <v>1829</v>
      </c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</row>
    <row r="2004" ht="27.0" customHeight="1">
      <c r="A2004" s="8" t="str">
        <f>HYPERLINK("https://www.tenforums.com/tutorials/104014-print-clutter-free-webpages-microsoft-edge.html","Microsoft Edge - Print Clutter-Free Webpages")</f>
        <v>Microsoft Edge - Print Clutter-Free Webpages</v>
      </c>
      <c r="B2004" s="9" t="s">
        <v>1830</v>
      </c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</row>
    <row r="2005" ht="27.0" customHeight="1">
      <c r="A2005" s="8" t="str">
        <f>HYPERLINK("https://www.tenforums.com/tutorials/114852-enable-disable-printing-microsoft-edge-windows-10-a.html","Microsoft Edge Printing - Enable or Disable in Windows 10")</f>
        <v>Microsoft Edge Printing - Enable or Disable in Windows 10</v>
      </c>
      <c r="B2005" s="9" t="s">
        <v>1831</v>
      </c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</row>
    <row r="2006" ht="27.0" customHeight="1">
      <c r="A2006" s="8" t="str">
        <f>HYPERLINK("https://www.tenforums.com/tutorials/102511-read-aloud-microsoft-edge-windows-10-a.html","Microsoft Edge Read Aloud in Windows 10")</f>
        <v>Microsoft Edge Read Aloud in Windows 10</v>
      </c>
      <c r="B2006" s="9" t="s">
        <v>1832</v>
      </c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</row>
    <row r="2007" ht="27.0" customHeight="1">
      <c r="A2007" s="8" t="str">
        <f>HYPERLINK("https://www.tenforums.com/tutorials/6248-microsoft-edge-reading-list-articles-add-remove-windows-10-a.html","Microsoft Edge Reading List Articles - Add or Remove in Windows 10")</f>
        <v>Microsoft Edge Reading List Articles - Add or Remove in Windows 10</v>
      </c>
      <c r="B2007" s="9" t="s">
        <v>1833</v>
      </c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</row>
    <row r="2008" ht="27.0" customHeight="1">
      <c r="A2008" s="8" t="str">
        <f>HYPERLINK("https://www.tenforums.com/tutorials/114153-change-page-theme-microsoft-edge-reading-view-windows-10-a.html","Microsoft Edge Reading View - Change Page Theme in Windows 10")</f>
        <v>Microsoft Edge Reading View - Change Page Theme in Windows 10</v>
      </c>
      <c r="B2008" s="9" t="s">
        <v>1834</v>
      </c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</row>
    <row r="2009" ht="27.0" customHeight="1">
      <c r="A2009" s="8" t="str">
        <f>HYPERLINK("https://www.tenforums.com/tutorials/114129-change-text-size-microsoft-edge-reading-view-windows-10-a.html","Microsoft Edge Reading View - Change Text Size in Windows 10")</f>
        <v>Microsoft Edge Reading View - Change Text Size in Windows 10</v>
      </c>
      <c r="B2009" s="9" t="s">
        <v>1835</v>
      </c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</row>
    <row r="2010" ht="27.0" customHeight="1">
      <c r="A2010" s="8" t="str">
        <f>HYPERLINK("https://www.tenforums.com/tutorials/114225-change-text-spacing-microsoft-edge-reading-view-windows-10-a.html","Microsoft Edge Reading View - Change Text Spacing in Windows 10")</f>
        <v>Microsoft Edge Reading View - Change Text Spacing in Windows 10</v>
      </c>
      <c r="B2010" s="9" t="s">
        <v>1836</v>
      </c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</row>
    <row r="2011" ht="27.0" customHeight="1">
      <c r="A2011" s="8" t="str">
        <f>HYPERLINK("https://www.tenforums.com/tutorials/6276-microsoft-edge-reading-view-turn-off-windows-10-a.html","Microsoft Edge Reading View - Turn On or Off in Windows 10")</f>
        <v>Microsoft Edge Reading View - Turn On or Off in Windows 10</v>
      </c>
      <c r="B2011" s="9" t="s">
        <v>1837</v>
      </c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</row>
    <row r="2012" ht="27.0" customHeight="1">
      <c r="A2012" s="8" t="str">
        <f>HYPERLINK("https://www.tenforums.com/tutorials/113624-turn-off-line-focus-microsoft-edge-reading-view-windows-10-a.html","Microsoft Edge Reading View - Turn On or Off Line Focus in Windows 10")</f>
        <v>Microsoft Edge Reading View - Turn On or Off Line Focus in Windows 10</v>
      </c>
      <c r="B2012" s="9" t="s">
        <v>1838</v>
      </c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</row>
    <row r="2013" ht="27.0" customHeight="1">
      <c r="A2013" s="8" t="str">
        <f>HYPERLINK("https://www.tenforums.com/tutorials/28655-microsoft-edge-reinstall-re-register-windows-10-a.html","Microsoft Edge - Reinstall and Re-register in Windows 10")</f>
        <v>Microsoft Edge - Reinstall and Re-register in Windows 10</v>
      </c>
      <c r="B2013" s="9" t="s">
        <v>1839</v>
      </c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</row>
    <row r="2014" ht="27.0" customHeight="1">
      <c r="A2014" s="8" t="str">
        <f>HYPERLINK("https://www.tenforums.com/tutorials/111016-rename-groups-tabs-set-aside-microsoft-edge-windows-10-a.html","Microsoft Edge - Rename Groups of Tabs Set Aside in Windows 10")</f>
        <v>Microsoft Edge - Rename Groups of Tabs Set Aside in Windows 10</v>
      </c>
      <c r="B2014" s="9" t="s">
        <v>1840</v>
      </c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</row>
    <row r="2015" ht="27.0" customHeight="1">
      <c r="A2015" s="8" t="str">
        <f>HYPERLINK("https://www.tenforums.com/tutorials/25353-microsoft-edge-reset-default-windows-10-a.html","Microsoft Edge - Reset to Default in Windows 10")</f>
        <v>Microsoft Edge - Reset to Default in Windows 10</v>
      </c>
      <c r="B2015" s="9" t="s">
        <v>1841</v>
      </c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</row>
    <row r="2016" ht="27.0" customHeight="1">
      <c r="A2016" s="8" t="str">
        <f>HYPERLINK("https://www.tenforums.com/tutorials/46249-microsoft-edge-save-protected-media-licenses-turn-off.html","Microsoft Edge Save Protected Media Licenses - Turn On or Off")</f>
        <v>Microsoft Edge Save Protected Media Licenses - Turn On or Off</v>
      </c>
      <c r="B2016" s="9" t="s">
        <v>1842</v>
      </c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</row>
    <row r="2017" ht="27.0" customHeight="1">
      <c r="A2017" s="8" t="str">
        <f>HYPERLINK("https://www.tenforums.com/tutorials/115077-enable-disable-save-passwords-microsoft-edge-windows-10-a.html","Microsoft Edge Save Passwords - Enable or Disable in Windows 10")</f>
        <v>Microsoft Edge Save Passwords - Enable or Disable in Windows 10</v>
      </c>
      <c r="B2017" s="9" t="s">
        <v>1843</v>
      </c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</row>
    <row r="2018" ht="27.0" customHeight="1">
      <c r="A2018" s="8" t="str">
        <f>HYPERLINK("https://www.tenforums.com/tutorials/8489-microsoft-edge-saved-passwords-manage-windows-10-a.html","Microsoft Edge Saved Passwords - Manage in Windows 10")</f>
        <v>Microsoft Edge Saved Passwords - Manage in Windows 10</v>
      </c>
      <c r="B2018" s="9" t="s">
        <v>1844</v>
      </c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</row>
    <row r="2019" ht="27.0" customHeight="1">
      <c r="A2019" s="8" t="str">
        <f>HYPERLINK("https://www.tenforums.com/tutorials/97500-add-remove-microsoft-edge-search-box-placeholder-text-windows-10-a.html","Microsoft Edge Search Box Placeholder Text - Add or Remove in Windows 10")</f>
        <v>Microsoft Edge Search Box Placeholder Text - Add or Remove in Windows 10</v>
      </c>
      <c r="B2019" s="9" t="s">
        <v>1845</v>
      </c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</row>
    <row r="2020" ht="27.0" customHeight="1">
      <c r="A2020" s="8" t="str">
        <f>HYPERLINK("https://www.tenforums.com/tutorials/8360-microsoft-edge-search-engine-change-windows-10-a.html","Microsoft Edge Search Engine - Change in Windows 10")</f>
        <v>Microsoft Edge Search Engine - Change in Windows 10</v>
      </c>
      <c r="B2020" s="9" t="s">
        <v>1846</v>
      </c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</row>
    <row r="2021" ht="27.0" customHeight="1">
      <c r="A2021" s="8" t="str">
        <f>HYPERLINK("https://www.tenforums.com/tutorials/115916-enable-disable-change-search-engine-microsoft-edge-windows-10-a.html","Microsoft Edge Search Engine - Enable or Disable Change in Windows 10")</f>
        <v>Microsoft Edge Search Engine - Enable or Disable Change in Windows 10</v>
      </c>
      <c r="B2021" s="9" t="s">
        <v>1847</v>
      </c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</row>
    <row r="2022" ht="27.0" customHeight="1">
      <c r="A2022" s="8" t="str">
        <f>HYPERLINK("https://www.tenforums.com/tutorials/115901-enable-disable-search-suggestions-address-bar-microsoft-edge.html","Microsoft Edge Search Suggestions in Address Bar - Enable or Disable in Windows 10")</f>
        <v>Microsoft Edge Search Suggestions in Address Bar - Enable or Disable in Windows 10</v>
      </c>
      <c r="B2022" s="9" t="s">
        <v>1848</v>
      </c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</row>
    <row r="2023" ht="27.0" customHeight="1">
      <c r="A2023" s="8" t="str">
        <f>HYPERLINK("https://www.tenforums.com/tutorials/119953-send-webpage-microsoft-edge-android-phone-windows-10-pc.html","Microsoft Edge - Send Webpage from Android Phone to Windows 10 PC")</f>
        <v>Microsoft Edge - Send Webpage from Android Phone to Windows 10 PC</v>
      </c>
      <c r="B2023" s="9" t="s">
        <v>143</v>
      </c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</row>
    <row r="2024" ht="27.0" customHeight="1">
      <c r="A2024" s="8" t="str">
        <f>HYPERLINK("https://www.tenforums.com/tutorials/123007-set-up-security-key-sign-microsoft-account-microsoft-edge.html","Microsoft Edge- Set Up Security Key to Sign in to Microsoft Account")</f>
        <v>Microsoft Edge- Set Up Security Key to Sign in to Microsoft Account</v>
      </c>
      <c r="B2024" s="9" t="s">
        <v>1546</v>
      </c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</row>
    <row r="2025" ht="27.0" customHeight="1">
      <c r="A2025" s="8" t="str">
        <f>HYPERLINK("https://www.tenforums.com/tutorials/122208-set-up-windows-hello-sign-microsoft-account-microsoft-edge.html","Microsoft Edge - Set Up Windows Hello to Sign in to Microsoft Account")</f>
        <v>Microsoft Edge - Set Up Windows Hello to Sign in to Microsoft Account</v>
      </c>
      <c r="B2025" s="9" t="s">
        <v>1547</v>
      </c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</row>
    <row r="2026" ht="27.0" customHeight="1">
      <c r="A2026" s="8" t="str">
        <f>HYPERLINK("https://www.tenforums.com/tutorials/78544-microsoft-edge-share-web-pages-windows-10-a.html","Microsoft Edge - Share Web Pages in Windows 10")</f>
        <v>Microsoft Edge - Share Web Pages in Windows 10</v>
      </c>
      <c r="B2026" s="10" t="s">
        <v>1849</v>
      </c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</row>
    <row r="2027" ht="27.0" customHeight="1">
      <c r="A2027" s="8" t="str">
        <f>HYPERLINK("https://www.tenforums.com/tutorials/7755-microsoft-edge-shortcut-create-windows-10-a.html","Microsoft Edge Shortcut - Create in Windows 10")</f>
        <v>Microsoft Edge Shortcut - Create in Windows 10</v>
      </c>
      <c r="B2027" s="9" t="s">
        <v>1850</v>
      </c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</row>
    <row r="2028" ht="27.0" customHeight="1">
      <c r="A2028" s="8" t="str">
        <f>HYPERLINK("https://www.tenforums.com/tutorials/113897-turn-off-show-definitions-inline-microsoft-edge-windows-10-a.html","Microsoft Edge Show Definitions Inline - Turn On or Off in Windows 10")</f>
        <v>Microsoft Edge Show Definitions Inline - Turn On or Off in Windows 10</v>
      </c>
      <c r="B2028" s="9" t="s">
        <v>1851</v>
      </c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</row>
    <row r="2029" ht="27.0" customHeight="1">
      <c r="A2029" s="11" t="str">
        <f>HYPERLINK("https://www.tenforums.com/tutorials/144061-enable-microsoft-edge-side-side-browser-experience-windows-10-a.html","Microsoft Edge Side by Side browser experience - Enable in Windows 10")</f>
        <v>Microsoft Edge Side by Side browser experience - Enable in Windows 10</v>
      </c>
      <c r="B2029" s="10" t="s">
        <v>1852</v>
      </c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</row>
    <row r="2030" ht="27.0" customHeight="1">
      <c r="A2030" s="8" t="str">
        <f>HYPERLINK("https://www.tenforums.com/tutorials/66516-microsoft-edge-smartscreen-filter-enable-disable-windows-10-a.html","Microsoft Edge SmartScreen Filter - Enable or Disable in Windows 10 ")</f>
        <v>Microsoft Edge SmartScreen Filter - Enable or Disable in Windows 10 </v>
      </c>
      <c r="B2030" s="9" t="s">
        <v>1853</v>
      </c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</row>
    <row r="2031" ht="27.0" customHeight="1">
      <c r="A2031" s="8" t="str">
        <f>HYPERLINK("https://www.tenforums.com/tutorials/117837-enable-disable-bypassing-smartscreen-sites-microsoft-edge.html","Microsoft Edge SmartScreen Prompts for Sites - Enable or Disable Bypassing in Windows 10")</f>
        <v>Microsoft Edge SmartScreen Prompts for Sites - Enable or Disable Bypassing in Windows 10</v>
      </c>
      <c r="B2031" s="9" t="s">
        <v>1854</v>
      </c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</row>
    <row r="2032" ht="27.0" customHeight="1">
      <c r="A2032" s="8" t="str">
        <f>HYPERLINK("https://www.tenforums.com/tutorials/63721-microsoft-edge-snooze-use-windows-10-a.html","Microsoft Edge Snooze - Use in Windows 10 ")</f>
        <v>Microsoft Edge Snooze - Use in Windows 10 </v>
      </c>
      <c r="B2032" s="9" t="s">
        <v>1855</v>
      </c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</row>
    <row r="2033" ht="27.0" customHeight="1">
      <c r="A2033" s="8" t="str">
        <f>HYPERLINK("https://www.tenforums.com/tutorials/75156-microsoft-edge-start-page-customize-windows-10-a.html","Microsoft Edge Start Page - Customize in Windows 10")</f>
        <v>Microsoft Edge Start Page - Customize in Windows 10</v>
      </c>
      <c r="B2033" s="10" t="s">
        <v>1856</v>
      </c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</row>
    <row r="2034" ht="27.0" customHeight="1">
      <c r="A2034" s="8" t="str">
        <f>HYPERLINK("https://www.tenforums.com/tutorials/5090-microsoft-edge-startup-page-change-windows-10-a.html","Microsoft Edge Startup Page - Change in Windows 10")</f>
        <v>Microsoft Edge Startup Page - Change in Windows 10</v>
      </c>
      <c r="B2034" s="9" t="s">
        <v>1857</v>
      </c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</row>
    <row r="2035" ht="27.0" customHeight="1">
      <c r="A2035" s="8" t="str">
        <f>HYPERLINK("https://www.tenforums.com/tutorials/36286-turn-off-sync-microsoft-edge-settings-across-windows-10-devices.html","Microsoft Edge Sync Settings across Windows 10 Devices - Turn On or Off")</f>
        <v>Microsoft Edge Sync Settings across Windows 10 Devices - Turn On or Off</v>
      </c>
      <c r="B2035" s="9" t="s">
        <v>1858</v>
      </c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</row>
    <row r="2036" ht="27.0" customHeight="1">
      <c r="A2036" s="8" t="str">
        <f>HYPERLINK("https://www.tenforums.com/tutorials/114967-enable-disable-sync-microsoft-edge-settings-windows-10-a.html","Microsoft Edge Sync Settings - Enable or Disable in Windows 10")</f>
        <v>Microsoft Edge Sync Settings - Enable or Disable in Windows 10</v>
      </c>
      <c r="B2036" s="9" t="s">
        <v>1859</v>
      </c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</row>
    <row r="2037" ht="27.0" customHeight="1">
      <c r="A2037" s="8" t="str">
        <f>HYPERLINK("https://www.tenforums.com/tutorials/115554-enable-disable-microsoft-edge-tab-preloading-windows-10-a.html","Microsoft Edge Tab Preloading - Enable or Disable in Windows 10")</f>
        <v>Microsoft Edge Tab Preloading - Enable or Disable in Windows 10</v>
      </c>
      <c r="B2037" s="9" t="s">
        <v>1860</v>
      </c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</row>
    <row r="2038" ht="27.0" customHeight="1">
      <c r="A2038" s="8" t="str">
        <f>HYPERLINK("https://www.tenforums.com/tutorials/73572-microsoft-edge-tab-preview-bar-hide-show-windows-10-a.html","Microsoft Edge Tab Preview Bar - Hide or Show in Windows 10 ")</f>
        <v>Microsoft Edge Tab Preview Bar - Hide or Show in Windows 10 </v>
      </c>
      <c r="B2038" s="9" t="s">
        <v>1861</v>
      </c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</row>
    <row r="2039" ht="27.0" customHeight="1">
      <c r="A2039" s="8" t="str">
        <f>HYPERLINK("https://www.tenforums.com/tutorials/59163-microsoft-edge-tab-preview-hide-show-delay-change-windows-10-a.html","Microsoft Edge Tab Preview Hide and Show Delay - Change in Windows 10 ")</f>
        <v>Microsoft Edge Tab Preview Hide and Show Delay - Change in Windows 10 </v>
      </c>
      <c r="B2039" s="9" t="s">
        <v>1862</v>
      </c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</row>
    <row r="2040" ht="27.0" customHeight="1">
      <c r="A2040" s="8" t="str">
        <f>HYPERLINK("https://www.tenforums.com/tutorials/59159-microsoft-edge-tab-preview-turn-off-windows-10-a.html","Microsoft Edge Tab Preview - Turn On or Off in Windows 10 ")</f>
        <v>Microsoft Edge Tab Preview - Turn On or Off in Windows 10 </v>
      </c>
      <c r="B2040" s="9" t="s">
        <v>1863</v>
      </c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</row>
    <row r="2041" ht="27.0" customHeight="1">
      <c r="A2041" s="8" t="str">
        <f>HYPERLINK("https://www.tenforums.com/tutorials/73576-set-aside-groups-tabs-microsoft-edge-windows-10-a.html","Microsoft Edge Tabs - Set Aside in Windows 10 ")</f>
        <v>Microsoft Edge Tabs - Set Aside in Windows 10 </v>
      </c>
      <c r="B2041" s="9" t="s">
        <v>1864</v>
      </c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</row>
    <row r="2042" ht="27.0" customHeight="1">
      <c r="A2042" s="8" t="str">
        <f>HYPERLINK("https://www.tenforums.com/tutorials/56146-microsoft-edge-tcp-fast-open-enable-disable-windows-10-a.html","Microsoft Edge TCP Fast Open - Enable or Disable in Windows 10")</f>
        <v>Microsoft Edge TCP Fast Open - Enable or Disable in Windows 10</v>
      </c>
      <c r="B2042" s="9" t="s">
        <v>1865</v>
      </c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</row>
    <row r="2043" ht="27.0" customHeight="1">
      <c r="A2043" s="8" t="str">
        <f>HYPERLINK("https://www.tenforums.com/tutorials/7224-microsoft-edge-theme-change-windows-10-a.html","Microsoft Edge Theme - Change in Windows 10")</f>
        <v>Microsoft Edge Theme - Change in Windows 10</v>
      </c>
      <c r="B2043" s="9" t="s">
        <v>1866</v>
      </c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</row>
    <row r="2044" ht="27.0" customHeight="1">
      <c r="A2044" s="8" t="str">
        <f>HYPERLINK("https://www.tenforums.com/tutorials/119499-add-remove-icons-microsoft-edge-toolbar-windows-10-a.html","Microsoft Edge Toolbar Icons - Add or Remove in Windows 10")</f>
        <v>Microsoft Edge Toolbar Icons - Add or Remove in Windows 10</v>
      </c>
      <c r="B2044" s="9" t="s">
        <v>1867</v>
      </c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</row>
    <row r="2045" ht="27.0" customHeight="1">
      <c r="A2045" s="8" t="str">
        <f>HYPERLINK("https://www.tenforums.com/tutorials/23656-microsoft-edge-vp9-extension-enable-disable-windows-10-a.html","Microsoft Edge VP9 Extension - Enable or Disable in Windows 10")</f>
        <v>Microsoft Edge VP9 Extension - Enable or Disable in Windows 10</v>
      </c>
      <c r="B2045" s="9" t="s">
        <v>1868</v>
      </c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</row>
    <row r="2046" ht="27.0" customHeight="1">
      <c r="A2046" s="8" t="str">
        <f>HYPERLINK("https://www.tenforums.com/tutorials/50978-microsoft-edge-web-notifications-add-remove-sites-windows-10-a.html","Microsoft Edge Web Notifications - Add or Remove Sites in Windows 10 ")</f>
        <v>Microsoft Edge Web Notifications - Add or Remove Sites in Windows 10 </v>
      </c>
      <c r="B2046" s="9" t="s">
        <v>1869</v>
      </c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</row>
    <row r="2047" ht="27.0" customHeight="1">
      <c r="A2047" s="8" t="str">
        <f>HYPERLINK("https://www.tenforums.com/tutorials/50987-microsoft-edge-web-notifications-turn-off-sites-windows-10-a.html","Microsoft Edge Web Notifications - Turn On or Off Sites in Windows 10")</f>
        <v>Microsoft Edge Web Notifications - Turn On or Off Sites in Windows 10</v>
      </c>
      <c r="B2047" s="9" t="s">
        <v>1870</v>
      </c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</row>
    <row r="2048" ht="27.0" customHeight="1">
      <c r="A2048" s="8" t="str">
        <f>HYPERLINK("https://www.tenforums.com/tutorials/40519-microsoft-edge-welcome-page-turn-off-windows-10-a.html","Microsoft Edge Welcome Page - Turn On or Off in Windows 10")</f>
        <v>Microsoft Edge Welcome Page - Turn On or Off in Windows 10</v>
      </c>
      <c r="B2048" s="9" t="s">
        <v>1871</v>
      </c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</row>
    <row r="2049" ht="27.0" customHeight="1">
      <c r="A2049" s="8" t="str">
        <f>HYPERLINK("https://www.tenforums.com/tutorials/106072-enable-download-host-wdag-microsoft-edge-windows-10-a.html","Microsoft Edge Windows Defender Application Guard - Enable Download to Host in Windows 10")</f>
        <v>Microsoft Edge Windows Defender Application Guard - Enable Download to Host in Windows 10</v>
      </c>
      <c r="B2049" s="9" t="s">
        <v>1872</v>
      </c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</row>
    <row r="2050" ht="27.0" customHeight="1">
      <c r="A2050" s="8" t="str">
        <f>HYPERLINK("https://www.tenforums.com/tutorials/83607-turn-off-windows-defender-application-guard-windows-10-a.html","Microsoft Edge Windows Defender Application Guard - Turn On or Off in Windows 10")</f>
        <v>Microsoft Edge Windows Defender Application Guard - Turn On or Off in Windows 10</v>
      </c>
      <c r="B2050" s="10" t="s">
        <v>1873</v>
      </c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</row>
    <row r="2051" ht="27.0" customHeight="1">
      <c r="A2051" s="8" t="str">
        <f>HYPERLINK("https://www.tenforums.com/tutorials/46231-microsoft-edge-zoom-out-webpage-windows-10-a.html","Microsoft Edge - Zoom In or Out on Webpage in Windows 10")</f>
        <v>Microsoft Edge - Zoom In or Out on Webpage in Windows 10</v>
      </c>
      <c r="B2051" s="9" t="s">
        <v>1874</v>
      </c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</row>
    <row r="2052" ht="27.0" customHeight="1">
      <c r="A2052" s="11" t="str">
        <f>HYPERLINK("https://www.tenforums.com/tutorials/151011-how-install-windows-10x-dual-screen-emulator-windows-10-a.html","Microsofe Emulator for Windows 10X Dual Screen Emulator - Install in Windows 10")</f>
        <v>Microsofe Emulator for Windows 10X Dual Screen Emulator - Install in Windows 10</v>
      </c>
      <c r="B2052" s="10" t="s">
        <v>1875</v>
      </c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</row>
    <row r="2053" ht="27.0" customHeight="1">
      <c r="A2053" s="8" t="str">
        <f>HYPERLINK("https://www.tenforums.com/tutorials/121905-create-set-up-your-microsoft-family-group.html","Microsoft Family Group - Create and Set Up")</f>
        <v>Microsoft Family Group - Create and Set Up</v>
      </c>
      <c r="B2053" s="9" t="s">
        <v>981</v>
      </c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</row>
    <row r="2054" ht="27.0" customHeight="1">
      <c r="A2054" s="8" t="str">
        <f>HYPERLINK("https://www.tenforums.com/tutorials/119209-create-custom-font-microsoft-font-maker-app-windows-10-a.html","Microsoft Font Maker app - Create Custom Font in Windows 10")</f>
        <v>Microsoft Font Maker app - Create Custom Font in Windows 10</v>
      </c>
      <c r="B2054" s="9" t="s">
        <v>1122</v>
      </c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</row>
    <row r="2055" ht="27.0" customHeight="1">
      <c r="A2055" s="8" t="str">
        <f>HYPERLINK("https://www.tenforums.com/tutorials/25024-microsoft-garage-mouse-without-borders.html","Microsoft Garage Mouse without Borders")</f>
        <v>Microsoft Garage Mouse without Borders</v>
      </c>
      <c r="B2055" s="9" t="s">
        <v>1876</v>
      </c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</row>
    <row r="2056" ht="27.0" customHeight="1">
      <c r="A2056" s="8" t="str">
        <f>HYPERLINK("https://www.tenforums.com/tutorials/105936-create-custom-msc-microsoft-management-console-windows.html","Microsoft Management Console - Create Custom MSC in Windows")</f>
        <v>Microsoft Management Console - Create Custom MSC in Windows</v>
      </c>
      <c r="B2056" s="10" t="s">
        <v>1877</v>
      </c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</row>
    <row r="2057" ht="27.0" customHeight="1">
      <c r="A2057" s="11" t="str">
        <f>HYPERLINK("https://www.tenforums.com/tutorials/144914-fix-net-framework-microsoft-net-framework-repair-tool.html","Microsoft .NET Framework Repair Tool - Fix .NET Framework in Windows")</f>
        <v>Microsoft .NET Framework Repair Tool - Fix .NET Framework in Windows</v>
      </c>
      <c r="B2057" s="10" t="s">
        <v>1878</v>
      </c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</row>
    <row r="2058" ht="27.0" customHeight="1">
      <c r="A2058" s="11" t="s">
        <v>1879</v>
      </c>
      <c r="B2058" s="10" t="s">
        <v>1880</v>
      </c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</row>
    <row r="2059" ht="27.0" customHeight="1">
      <c r="A2059" s="11" t="s">
        <v>1881</v>
      </c>
      <c r="B2059" s="10" t="s">
        <v>1882</v>
      </c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</row>
    <row r="2060" ht="27.0" customHeight="1">
      <c r="A2060" s="11" t="s">
        <v>1883</v>
      </c>
      <c r="B2060" s="10" t="s">
        <v>1884</v>
      </c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</row>
    <row r="2061" ht="27.0" customHeight="1">
      <c r="A2061" s="11" t="s">
        <v>1885</v>
      </c>
      <c r="B2061" s="10" t="s">
        <v>1886</v>
      </c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</row>
    <row r="2062" ht="27.0" customHeight="1">
      <c r="A2062" s="11" t="s">
        <v>1887</v>
      </c>
      <c r="B2062" s="10" t="s">
        <v>1888</v>
      </c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</row>
    <row r="2063" ht="27.0" customHeight="1">
      <c r="A2063" s="11" t="str">
        <f>HYPERLINK("https://www.tenforums.com/tutorials/140419-install-uninstall-microsoft-paint-mspaint-windows-10-a.html","Microsoft Paint (mspaint) - Install or Uninstall in Windows 10")</f>
        <v>Microsoft Paint (mspaint) - Install or Uninstall in Windows 10</v>
      </c>
      <c r="B2063" s="10" t="s">
        <v>1889</v>
      </c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</row>
    <row r="2064" ht="27.0" customHeight="1">
      <c r="A2064" s="11" t="str">
        <f>HYPERLINK("https://www.tenforums.com/tutorials/143528-how-download-install-microsoft-powertoys-windows-10-a.html","Microsoft PowerToys - Download and Install in Windows 10")</f>
        <v>Microsoft PowerToys - Download and Install in Windows 10</v>
      </c>
      <c r="B2064" s="10" t="s">
        <v>1890</v>
      </c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</row>
    <row r="2065" ht="27.0" customHeight="1">
      <c r="A2065" s="8" t="str">
        <f>HYPERLINK("https://www.tenforums.com/tutorials/35640-print-pdf-windows-10-a.html","Microsoft Print to PDF in Windows 10")</f>
        <v>Microsoft Print to PDF in Windows 10</v>
      </c>
      <c r="B2065" s="9" t="s">
        <v>1891</v>
      </c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</row>
    <row r="2066" ht="27.0" customHeight="1">
      <c r="A2066" s="8" t="str">
        <f>HYPERLINK("https://www.tenforums.com/tutorials/66132-microsoft-print-pdf-printer-add-remove-windows-10-a.html","Microsoft Print to PDF Printer - Add or Remove in Windows 10 ")</f>
        <v>Microsoft Print to PDF Printer - Add or Remove in Windows 10 </v>
      </c>
      <c r="B2066" s="9" t="s">
        <v>1892</v>
      </c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</row>
    <row r="2067" ht="27.0" customHeight="1">
      <c r="A2067" s="8" t="str">
        <f>HYPERLINK("https://www.tenforums.com/tutorials/35650-microsoft-print-pdf-turn-off-windows-10-a.html","Microsoft Print to PDF - Turn On or Off in Windows 10")</f>
        <v>Microsoft Print to PDF - Turn On or Off in Windows 10</v>
      </c>
      <c r="B2067" s="9" t="s">
        <v>1893</v>
      </c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</row>
    <row r="2068" ht="27.0" customHeight="1">
      <c r="A2068" s="11" t="str">
        <f>HYPERLINK("https://www.tenforums.com/tutorials/140357-how-use-microsoft-safety-scanner-windows.html","Microsoft Safety Scanner in Windows")</f>
        <v>Microsoft Safety Scanner in Windows</v>
      </c>
      <c r="B2068" s="10" t="s">
        <v>1894</v>
      </c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</row>
    <row r="2069" ht="27.0" customHeight="1">
      <c r="A2069" s="8" t="str">
        <f>HYPERLINK("https://www.tenforums.com/tutorials/82625-read-microsoft-services-agreement-terms.html","Microsoft Services Agreement - Read Terms")</f>
        <v>Microsoft Services Agreement - Read Terms</v>
      </c>
      <c r="B2069" s="10" t="s">
        <v>1895</v>
      </c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</row>
    <row r="2070" ht="27.0" customHeight="1">
      <c r="A2070" s="8" t="str">
        <f>HYPERLINK("https://www.tenforums.com/tutorials/4742-choose-how-windows-store-app-updates-downloaded-windows-10-a.html","Microsoft Store App and Windows Updates - Choose how Downloaded in Windows 10")</f>
        <v>Microsoft Store App and Windows Updates - Choose how Downloaded in Windows 10</v>
      </c>
      <c r="B2070" s="9" t="s">
        <v>719</v>
      </c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</row>
    <row r="2071" ht="27.0" customHeight="1">
      <c r="A2071" s="8" t="str">
        <f>HYPERLINK("https://www.tenforums.com/tutorials/105329-specify-how-windows-store-app-updates-downloaded-windows-10-a.html","Microsoft Store App and Windows Updates - Specify how Downloaded in Windows 10")</f>
        <v>Microsoft Store App and Windows Updates - Specify how Downloaded in Windows 10</v>
      </c>
      <c r="B2071" s="9" t="s">
        <v>1896</v>
      </c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</row>
    <row r="2072" ht="27.0" customHeight="1">
      <c r="A2072" s="8" t="str">
        <f>HYPERLINK("https://www.tenforums.com/tutorials/8239-re-register-microsoft-store-app-windows-10-a.html","Microsoft Store app - Re-register in Windows 10")</f>
        <v>Microsoft Store app - Re-register in Windows 10</v>
      </c>
      <c r="B2072" s="9" t="s">
        <v>1897</v>
      </c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</row>
    <row r="2073" ht="27.0" customHeight="1">
      <c r="A2073" s="8" t="str">
        <f>HYPERLINK("https://www.tenforums.com/tutorials/123970-use-applocker-block-microsoft-store-apps-windows-10-a.html","Microsoft Store Apps - Block using AppLocker in Windows 10")</f>
        <v>Microsoft Store Apps - Block using AppLocker in Windows 10</v>
      </c>
      <c r="B2073" s="9" t="s">
        <v>178</v>
      </c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</row>
    <row r="2074" ht="27.0" customHeight="1">
      <c r="A2074" s="8" t="str">
        <f>HYPERLINK("https://www.tenforums.com/tutorials/127437-enable-disable-microsoft-store-apps-windows-10-a.html","Microsoft Store Apps - Enable or Disable in Windows 10")</f>
        <v>Microsoft Store Apps - Enable or Disable in Windows 10</v>
      </c>
      <c r="B2074" s="9" t="s">
        <v>1898</v>
      </c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</row>
    <row r="2075" ht="27.0" customHeight="1">
      <c r="A2075" s="8" t="str">
        <f>HYPERLINK("https://www.tenforums.com/tutorials/125233-enable-disable-microsoft-store-apps-open-files-desktop-app.html","Microsoft Store Apps - Enable or Disable Open Files in Desktop App")</f>
        <v>Microsoft Store Apps - Enable or Disable Open Files in Desktop App</v>
      </c>
      <c r="B2075" s="9" t="s">
        <v>1899</v>
      </c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</row>
    <row r="2076" ht="27.0" customHeight="1">
      <c r="A2076" s="12" t="str">
        <f>HYPERLINK("https://www.tenforums.com/tutorials/3175-reinstall-re-register-apps-windows-10-a.html","Microsoft Store Apps - Reinstall and Re-register in Windows 10")</f>
        <v>Microsoft Store Apps - Reinstall and Re-register in Windows 10</v>
      </c>
      <c r="B2076" s="10" t="s">
        <v>194</v>
      </c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</row>
    <row r="2077" ht="27.0" customHeight="1">
      <c r="A2077" s="8" t="str">
        <f>HYPERLINK("https://www.tenforums.com/tutorials/104440-run-microsoft-store-apps-startup-windows-10-a.html","Microsoft Store Apps - Run at Startup in Windows 10")</f>
        <v>Microsoft Store Apps - Run at Startup in Windows 10</v>
      </c>
      <c r="B2077" s="9" t="s">
        <v>195</v>
      </c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</row>
    <row r="2078" ht="27.0" customHeight="1">
      <c r="A2078" s="11" t="str">
        <f>HYPERLINK("https://www.tenforums.com/tutorials/6317-check-app-updates-windows-10-store.html","Microsoft Store - Check for App Updates in Windows 10")</f>
        <v>Microsoft Store - Check for App Updates in Windows 10</v>
      </c>
      <c r="B2078" s="10" t="s">
        <v>183</v>
      </c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</row>
    <row r="2079" ht="27.0" customHeight="1">
      <c r="A2079" s="8" t="str">
        <f>HYPERLINK("https://www.tenforums.com/tutorials/122655-create-shortcut-directly-open-app-microsoft-store-windows-10-a.html","Microsoft Store - Create Shortcut to Directly Open App in Microsoft Store app in Windows 10")</f>
        <v>Microsoft Store - Create Shortcut to Directly Open App in Microsoft Store app in Windows 10</v>
      </c>
      <c r="B2079" s="9" t="s">
        <v>1900</v>
      </c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</row>
    <row r="2080" ht="27.0" customHeight="1">
      <c r="A2080" s="8" t="str">
        <f>HYPERLINK("https://www.tenforums.com/tutorials/103141-get-fonts-microsoft-store-windows-10-a.html","Microsoft Store - Get Fonts from in Windows 10")</f>
        <v>Microsoft Store - Get Fonts from in Windows 10</v>
      </c>
      <c r="B2080" s="9" t="s">
        <v>1128</v>
      </c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</row>
    <row r="2081" ht="27.0" customHeight="1">
      <c r="A2081" s="8" t="str">
        <f>HYPERLINK("https://www.tenforums.com/tutorials/118877-disable-remotely-install-apps-microsoft-store-windows-10-a.html","Microsoft Store Online - Enable or Disable Remotely Install Apps from in Windows 10")</f>
        <v>Microsoft Store Online - Enable or Disable Remotely Install Apps from in Windows 10</v>
      </c>
      <c r="B2081" s="9" t="s">
        <v>1901</v>
      </c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</row>
    <row r="2082" ht="27.0" customHeight="1">
      <c r="A2082" s="8" t="str">
        <f>HYPERLINK("https://www.tenforums.com/tutorials/111895-remote-install-apps-microsoft-store-online-windows-10-devices.html","Microsoft Store Online - Remotely Install Apps to Windows 10 Devices")</f>
        <v>Microsoft Store Online - Remotely Install Apps to Windows 10 Devices</v>
      </c>
      <c r="B2082" s="9" t="s">
        <v>1902</v>
      </c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</row>
    <row r="2083" ht="27.0" customHeight="1">
      <c r="A2083" s="8" t="str">
        <f>HYPERLINK("https://www.tenforums.com/tutorials/6664-turn-off-automatic-updates-apps-windows-10-store.html","Microsoft Store Update Apps Automatically - Turn On or Off in Windows 10")</f>
        <v>Microsoft Store Update Apps Automatically - Turn On or Off in Windows 10</v>
      </c>
      <c r="B2083" s="9" t="s">
        <v>232</v>
      </c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</row>
    <row r="2084" ht="27.0" customHeight="1">
      <c r="A2084" s="11" t="s">
        <v>1903</v>
      </c>
      <c r="B2084" s="10" t="s">
        <v>1904</v>
      </c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</row>
    <row r="2085" ht="27.0" customHeight="1">
      <c r="A2085" s="8" t="str">
        <f>HYPERLINK("https://www.tenforums.com/tutorials/48404-microsoft-surface-diagnostic-toolkit-use-windows-8-1-10-a.html","Microsoft Surface Diagnostic Toolkit - Use in Windows 8.1 and 10")</f>
        <v>Microsoft Surface Diagnostic Toolkit - Use in Windows 8.1 and 10</v>
      </c>
      <c r="B2085" s="9" t="s">
        <v>1905</v>
      </c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</row>
    <row r="2086" ht="27.0" customHeight="1">
      <c r="A2086" s="8" t="str">
        <f>HYPERLINK("https://www.tenforums.com/tutorials/106260-download-install-windows-update-microsoft-update-catalog.html","Microsoft Update Catalog - Download and Install Windows Update")</f>
        <v>Microsoft Update Catalog - Download and Install Windows Update</v>
      </c>
      <c r="B2086" s="9" t="s">
        <v>1906</v>
      </c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</row>
    <row r="2087" ht="27.0" customHeight="1">
      <c r="A2087" s="8" t="str">
        <f>HYPERLINK("https://www.tenforums.com/tutorials/66152-microsoft-xps-document-writer-printer-add-remove-windows-10-a.html","Microsoft XPS Document Writer Printer - Add or Remove in Windows 10 ")</f>
        <v>Microsoft XPS Document Writer Printer - Add or Remove in Windows 10 </v>
      </c>
      <c r="B2087" s="9" t="s">
        <v>1907</v>
      </c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</row>
    <row r="2088" ht="27.0" customHeight="1">
      <c r="A2088" s="8" t="str">
        <f>HYPERLINK("https://www.tenforums.com/tutorials/73416-lock-screen-clock-change-12-hour-24-hour-format-windows-10-a.html","Military Time - Show on Lock Screen Clock in Windows 10")</f>
        <v>Military Time - Show on Lock Screen Clock in Windows 10</v>
      </c>
      <c r="B2088" s="9" t="s">
        <v>510</v>
      </c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</row>
    <row r="2089" ht="27.0" customHeight="1">
      <c r="A2089" s="8" t="str">
        <f>HYPERLINK("https://www.tenforums.com/tutorials/73388-clock-taskbar-change-12-hour-24-hour-format-windows-10-a.html","Military Time - Show on Taskbar Clock in Windows 10")</f>
        <v>Military Time - Show on Taskbar Clock in Windows 10</v>
      </c>
      <c r="B2089" s="9" t="s">
        <v>511</v>
      </c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</row>
    <row r="2090" ht="27.0" customHeight="1">
      <c r="A2090" s="11" t="str">
        <f>HYPERLINK("https://www.tenforums.com/tutorials/147695-how-minimize-restore-app-window-windows-10-a.html","Minimize and Restore App Window in Windows 10")</f>
        <v>Minimize and Restore App Window in Windows 10</v>
      </c>
      <c r="B2090" s="10" t="s">
        <v>1908</v>
      </c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</row>
    <row r="2091" ht="27.0" customHeight="1">
      <c r="A2091" s="11" t="s">
        <v>1909</v>
      </c>
      <c r="B2091" s="10" t="s">
        <v>1910</v>
      </c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</row>
    <row r="2092" ht="27.0" customHeight="1">
      <c r="A2092" s="11" t="s">
        <v>1911</v>
      </c>
      <c r="B2092" s="10" t="s">
        <v>1912</v>
      </c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</row>
    <row r="2093" ht="27.0" customHeight="1">
      <c r="A2093" s="11" t="s">
        <v>1913</v>
      </c>
      <c r="B2093" s="10" t="s">
        <v>1533</v>
      </c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</row>
    <row r="2094" ht="27.0" customHeight="1">
      <c r="A2094" s="8" t="str">
        <f>HYPERLINK("https://www.tenforums.com/tutorials/77350-mixed-reality-add-remove-settings-windows-10-a.html","Mixed Reality - Add or Remove from Settings in Windows 10")</f>
        <v>Mixed Reality - Add or Remove from Settings in Windows 10</v>
      </c>
      <c r="B2094" s="10" t="s">
        <v>1914</v>
      </c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</row>
    <row r="2095" ht="27.0" customHeight="1">
      <c r="A2095" s="8" t="str">
        <f>HYPERLINK("https://www.tenforums.com/tutorials/124414-change-desktop-windows-mixed-reality-input-switching-windows-10-a.html","Mixed Reality and Desktop Input Switching - Change in Windows 10")</f>
        <v>Mixed Reality and Desktop Input Switching - Change in Windows 10</v>
      </c>
      <c r="B2095" s="9" t="s">
        <v>1915</v>
      </c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</row>
    <row r="2096" ht="27.0" customHeight="1">
      <c r="A2096" s="8" t="str">
        <f>HYPERLINK("https://www.tenforums.com/tutorials/93494-check-if-your-pc-supports-windows-mixed-reality-windows-10-a.html","Mixed Reality - Check if PC Supports n Windows 10")</f>
        <v>Mixed Reality - Check if PC Supports n Windows 10</v>
      </c>
      <c r="B2096" s="9" t="s">
        <v>1916</v>
      </c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</row>
    <row r="2097" ht="27.0" customHeight="1">
      <c r="A2097" s="8" t="str">
        <f>HYPERLINK("https://www.tenforums.com/tutorials/121191-clear-environment-data-windows-mixed-reality-windows-10-a.html","Mixed Reality - Clear Environment Data in Windows 10")</f>
        <v>Mixed Reality - Clear Environment Data in Windows 10</v>
      </c>
      <c r="B2097" s="9" t="s">
        <v>1917</v>
      </c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</row>
    <row r="2098" ht="27.0" customHeight="1">
      <c r="A2098" s="8" t="str">
        <f>HYPERLINK("https://www.tenforums.com/tutorials/121260-open-use-windows-mixed-reality-flashlight-windows-10-a.html","Mixed Reality Flashlight - Open and Use in Windows 10")</f>
        <v>Mixed Reality Flashlight - Open and Use in Windows 10</v>
      </c>
      <c r="B2098" s="9" t="s">
        <v>1918</v>
      </c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</row>
    <row r="2099" ht="27.0" customHeight="1">
      <c r="A2099" s="11" t="str">
        <f>HYPERLINK("https://www.tenforums.com/tutorials/147464-change-mixed-reality-app-window-resolution-headset-windows-10-a.html","Mixed Reality Headset Display - Change App Windows Resolution in Windows 10")</f>
        <v>Mixed Reality Headset Display - Change App Windows Resolution in Windows 10</v>
      </c>
      <c r="B2099" s="10" t="s">
        <v>1919</v>
      </c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</row>
    <row r="2100" ht="27.0" customHeight="1">
      <c r="A2100" s="11" t="str">
        <f>HYPERLINK("https://www.tenforums.com/tutorials/147456-change-experience-options-mixed-reality-headset-windows-10-a.html","Mixed Reality Headset Display - Change Experience Options in Windows 10")</f>
        <v>Mixed Reality Headset Display - Change Experience Options in Windows 10</v>
      </c>
      <c r="B2100" s="10" t="s">
        <v>1920</v>
      </c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</row>
    <row r="2101" ht="27.0" customHeight="1">
      <c r="A2101" s="12" t="str">
        <f>HYPERLINK("https://www.tenforums.com/tutorials/121081-change-frame-rate-mixed-reality-headset-display-windows-10-a.html","Mixed Reality Headset Display - Change Frame Rate in Windows 10")</f>
        <v>Mixed Reality Headset Display - Change Frame Rate in Windows 10</v>
      </c>
      <c r="B2101" s="10" t="s">
        <v>1921</v>
      </c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</row>
    <row r="2102" ht="27.0" customHeight="1">
      <c r="A2102" s="8" t="str">
        <f>HYPERLINK("https://www.tenforums.com/tutorials/126511-see-mixed-reality-headset-resolution-windows-10-a.html","Mixed Reality Headset Resolution - See in Windows 10")</f>
        <v>Mixed Reality Headset Resolution - See in Windows 10</v>
      </c>
      <c r="B2102" s="9" t="s">
        <v>1922</v>
      </c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</row>
    <row r="2103" ht="27.0" customHeight="1">
      <c r="A2103" s="8" t="str">
        <f>HYPERLINK("https://www.tenforums.com/tutorials/120992-set-up-windows-mixed-reality-headset-windows-10-a.html","Mixed Reality Headset - Set Up in Windows 10")</f>
        <v>Mixed Reality Headset - Set Up in Windows 10</v>
      </c>
      <c r="B2103" s="9" t="s">
        <v>1923</v>
      </c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</row>
    <row r="2104" ht="27.0" customHeight="1">
      <c r="A2104" s="8" t="str">
        <f>HYPERLINK("https://www.tenforums.com/tutorials/121194-reset-windows-mixed-reality-home-default-windows-10-a.html","Mixed Reality Home - Reset to Default in Windows 10")</f>
        <v>Mixed Reality Home - Reset to Default in Windows 10</v>
      </c>
      <c r="B2104" s="9" t="s">
        <v>1924</v>
      </c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</row>
    <row r="2105" ht="27.0" customHeight="1">
      <c r="A2105" s="8" t="str">
        <f>HYPERLINK("https://www.tenforums.com/tutorials/120934-setup-pair-mixed-reality-motion-controllers-windows-10-a.html","Mixed Reality Motion Controllers - Setup and Pair in Windows 10")</f>
        <v>Mixed Reality Motion Controllers - Setup and Pair in Windows 10</v>
      </c>
      <c r="B2105" s="9" t="s">
        <v>1925</v>
      </c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</row>
    <row r="2106" ht="27.0" customHeight="1">
      <c r="A2106" s="8" t="str">
        <f>HYPERLINK("https://www.tenforums.com/tutorials/120283-turn-off-mirror-headset-audio-if-mixed-reality-portal-running.html","Mixed Reality Portal - Turn On or Off Mirror Headset Audio to Desktop")</f>
        <v>Mixed Reality Portal - Turn On or Off Mirror Headset Audio to Desktop</v>
      </c>
      <c r="B2106" s="9" t="s">
        <v>1926</v>
      </c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</row>
    <row r="2107" ht="27.0" customHeight="1">
      <c r="A2107" s="8" t="str">
        <f>HYPERLINK("https://www.tenforums.com/tutorials/120269-turn-off-switch-headset-audio-if-mixed-reality-portal-running.html","Mixed Reality Portal - Turn On or Off Switch to Headset Audio")</f>
        <v>Mixed Reality Portal - Turn On or Off Switch to Headset Audio</v>
      </c>
      <c r="B2107" s="9" t="s">
        <v>1927</v>
      </c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</row>
    <row r="2108" ht="27.0" customHeight="1">
      <c r="A2108" s="8" t="str">
        <f>HYPERLINK("https://www.tenforums.com/tutorials/120280-turn-off-switch-headset-mic-if-mixed-reality-portal-running.html","Mixed Reality Portal - Turn On or Off Switch to Headset Mic")</f>
        <v>Mixed Reality Portal - Turn On or Off Switch to Headset Mic</v>
      </c>
      <c r="B2108" s="9" t="s">
        <v>1928</v>
      </c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</row>
    <row r="2109" ht="27.0" customHeight="1">
      <c r="A2109" s="8" t="str">
        <f>HYPERLINK("https://www.tenforums.com/tutorials/121147-record-video-windows-mixed-reality-windows-10-a.html","Windows Mixed Reality - Record Video in Windows 10")</f>
        <v>Windows Mixed Reality - Record Video in Windows 10</v>
      </c>
      <c r="B2109" s="9" t="s">
        <v>1929</v>
      </c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</row>
    <row r="2110" ht="27.0" customHeight="1">
      <c r="A2110" s="8" t="str">
        <f>HYPERLINK("https://www.tenforums.com/tutorials/126514-run-desktop-win32-apps-windows-mixed-reality-windows-10-a.html","Mixed Reality - Run Desktop (Win32) apps in Windows 10")</f>
        <v>Mixed Reality - Run Desktop (Win32) apps in Windows 10</v>
      </c>
      <c r="B2110" s="9" t="s">
        <v>1930</v>
      </c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</row>
    <row r="2111" ht="27.0" customHeight="1">
      <c r="A2111" s="8" t="str">
        <f>HYPERLINK("https://www.tenforums.com/tutorials/121129-take-screenshot-windows-mixed-reality-windows-10-a.html","Mixed Reality - Take Screenshot in Windows 10")</f>
        <v>Mixed Reality - Take Screenshot in Windows 10</v>
      </c>
      <c r="B2111" s="9" t="s">
        <v>1931</v>
      </c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</row>
    <row r="2112" ht="27.0" customHeight="1">
      <c r="A2112" s="8" t="str">
        <f>HYPERLINK("https://www.tenforums.com/tutorials/120308-turn-off-use-speech-recognition-windows-mixed-reality.html","Mixed Reality - Turn On or Off Use Speech Recognition")</f>
        <v>Mixed Reality - Turn On or Off Use Speech Recognition</v>
      </c>
      <c r="B2112" s="9" t="s">
        <v>1932</v>
      </c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</row>
    <row r="2113" ht="27.0" customHeight="1">
      <c r="A2113" s="8" t="str">
        <f>HYPERLINK("https://www.tenforums.com/tutorials/121035-uninstall-reset-windows-mixed-reality-windows-10-a.html","Mixed Reality - Uninstall and Reset in Windows 10")</f>
        <v>Mixed Reality - Uninstall and Reset in Windows 10</v>
      </c>
      <c r="B2113" s="9" t="s">
        <v>1933</v>
      </c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</row>
    <row r="2114" ht="27.0" customHeight="1">
      <c r="A2114" s="8" t="str">
        <f>HYPERLINK("https://www.tenforums.com/tutorials/121513-view-interact-windows-10-desktop-windows-mixed-reality.html","Mixed Reality - View and Interact with Windows 10 Desktop")</f>
        <v>Mixed Reality - View and Interact with Windows 10 Desktop</v>
      </c>
      <c r="B2114" s="9" t="s">
        <v>1934</v>
      </c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</row>
    <row r="2115" ht="27.0" customHeight="1">
      <c r="A2115" s="8" t="str">
        <f>HYPERLINK("https://www.tenforums.com/tutorials/120317-adjust-mixed-reality-visual-quality-headset-display-windows-10-a.html","Mixed Reality Visual Quality for Headset Display - Adjust in Windows 10")</f>
        <v>Mixed Reality Visual Quality for Headset Display - Adjust in Windows 10</v>
      </c>
      <c r="B2115" s="9" t="s">
        <v>1935</v>
      </c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</row>
    <row r="2116" ht="27.0" customHeight="1">
      <c r="A2116" s="8" t="str">
        <f>HYPERLINK("https://www.tenforums.com/tutorials/131182-create-soft-hard-symbolic-links-windows.html","mklink - Create Soft and Hard Symbolic Links in Windows")</f>
        <v>mklink - Create Soft and Hard Symbolic Links in Windows</v>
      </c>
      <c r="B2116" s="9" t="s">
        <v>1354</v>
      </c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</row>
    <row r="2117" ht="27.0" customHeight="1">
      <c r="A2117" s="8" t="str">
        <f>HYPERLINK("https://www.tenforums.com/tutorials/128409-enable-disable-automatically-turn-off-mobile-hotspot-windows-10-a.html","Mobile Hotspot - Enable or Disable Automatically Turn Off in Windows 10")</f>
        <v>Mobile Hotspot - Enable or Disable Automatically Turn Off in Windows 10</v>
      </c>
      <c r="B2117" s="9" t="s">
        <v>1936</v>
      </c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</row>
    <row r="2118" ht="27.0" customHeight="1">
      <c r="A2118" s="8" t="str">
        <f>HYPERLINK("https://www.tenforums.com/tutorials/106796-enable-disable-mobile-hotspot-windows-10-a.html","Mobile Hotspot - Enable or Disable in Windows 10")</f>
        <v>Mobile Hotspot - Enable or Disable in Windows 10</v>
      </c>
      <c r="B2118" s="9" t="s">
        <v>1937</v>
      </c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</row>
    <row r="2119" ht="27.0" customHeight="1">
      <c r="A2119" s="8" t="str">
        <f>HYPERLINK("https://www.tenforums.com/tutorials/128415-enable-disable-turn-mobile-hotspot-remotely-windows-10-a.html","Mobile Hotspot - Enable or Disable Turn On Remotely in Windows 10")</f>
        <v>Mobile Hotspot - Enable or Disable Turn On Remotely in Windows 10</v>
      </c>
      <c r="B2119" s="9" t="s">
        <v>1938</v>
      </c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</row>
    <row r="2120" ht="27.0" customHeight="1">
      <c r="A2120" s="8" t="str">
        <f>HYPERLINK("https://www.tenforums.com/tutorials/77065-mobile-hotspot-turn-off-windows-10-mobile-phone.html","Mobile Hotspot - Turn On or Off on Windows 10 Mobile Phone")</f>
        <v>Mobile Hotspot - Turn On or Off on Windows 10 Mobile Phone</v>
      </c>
      <c r="B2120" s="10" t="s">
        <v>1939</v>
      </c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</row>
    <row r="2121" ht="27.0" customHeight="1">
      <c r="A2121" s="8" t="str">
        <f>HYPERLINK("https://www.tenforums.com/tutorials/46954-mobile-hotspot-turn-off-windows-10-pc.html","Mobile Hotspot - Turn On or Off on Windows 10 PC")</f>
        <v>Mobile Hotspot - Turn On or Off on Windows 10 PC</v>
      </c>
      <c r="B2121" s="9" t="s">
        <v>1940</v>
      </c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</row>
    <row r="2122" ht="27.0" customHeight="1">
      <c r="A2122" s="8" t="str">
        <f>HYPERLINK("https://www.tenforums.com/tutorials/74225-energy-efficient-ethernet-modem-enable-disable.html","Modem Energy Efficient Ethernet - Enable or Disable")</f>
        <v>Modem Energy Efficient Ethernet - Enable or Disable</v>
      </c>
      <c r="B2122" s="9" t="s">
        <v>935</v>
      </c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</row>
    <row r="2123" ht="27.0" customHeight="1">
      <c r="A2123" s="11" t="str">
        <f>HYPERLINK("https://www.tenforums.com/tutorials/146580-how-check-if-connected-disconnected-modern-standby-windows-10-a.html","Modern Standby - Check if Connected or Disconnected in Windows 10")</f>
        <v>Modern Standby - Check if Connected or Disconnected in Windows 10</v>
      </c>
      <c r="B2123" s="10" t="s">
        <v>1941</v>
      </c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</row>
    <row r="2124" ht="27.0" customHeight="1">
      <c r="A2124" s="11" t="str">
        <f>HYPERLINK("https://www.tenforums.com/tutorials/145891-how-check-if-modern-standby-supported-windows-10-a.html","Modern Standby - Check if Supported in Windows 10")</f>
        <v>Modern Standby - Check if Supported in Windows 10</v>
      </c>
      <c r="B2124" s="10" t="s">
        <v>1942</v>
      </c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</row>
    <row r="2125" ht="27.0" customHeight="1">
      <c r="A2125" s="11" t="str">
        <f>HYPERLINK("https://www.tenforums.com/tutorials/146593-enable-disable-network-connectivity-modern-standby-windows-10-a.html","Modern Standby Network Connectivity - Enable or Disable in Windows 10")</f>
        <v>Modern Standby Network Connectivity - Enable or Disable in Windows 10</v>
      </c>
      <c r="B2125" s="10" t="s">
        <v>1943</v>
      </c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</row>
    <row r="2126" ht="27.0" customHeight="1">
      <c r="A2126" s="8" t="str">
        <f>HYPERLINK("https://www.tenforums.com/tutorials/80712-calibrate-display-color-windows-10-a.html","Monitor - Calibrate Color in Windows 10")</f>
        <v>Monitor - Calibrate Color in Windows 10</v>
      </c>
      <c r="B2126" s="10" t="s">
        <v>1944</v>
      </c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</row>
    <row r="2127" ht="27.0" customHeight="1">
      <c r="A2127" s="8" t="str">
        <f>HYPERLINK("https://www.tenforums.com/tutorials/4910-screen-resolution-display-change-windows-10-a.html","Monitor Screen Resolution - Change in Windows 10")</f>
        <v>Monitor Screen Resolution - Change in Windows 10</v>
      </c>
      <c r="B2127" s="9" t="s">
        <v>823</v>
      </c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</row>
    <row r="2128" ht="27.0" customHeight="1">
      <c r="A2128" s="11" t="str">
        <f>HYPERLINK("https://www.tenforums.com/tutorials/144365-how-add-turn-off-mono-audio-context-menu-windows-10-a.html","Mono Audio context menu - Add or Remove in Windows 10")</f>
        <v>Mono Audio context menu - Add or Remove in Windows 10</v>
      </c>
      <c r="B2128" s="10" t="s">
        <v>1945</v>
      </c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</row>
    <row r="2129" ht="27.0" customHeight="1">
      <c r="A2129" s="8" t="str">
        <f>HYPERLINK("https://www.tenforums.com/tutorials/101006-turn-off-mono-audio-windows-10-a.html","Mono Audio - Turn On or Off in Windows 10")</f>
        <v>Mono Audio - Turn On or Off in Windows 10</v>
      </c>
      <c r="B2129" s="9" t="s">
        <v>1946</v>
      </c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</row>
    <row r="2130" ht="27.0" customHeight="1">
      <c r="A2130" s="8" t="str">
        <f>HYPERLINK("https://www.tenforums.com/tutorials/6460-start-menu-most-used-apps-add-remove-windows-10-a.html","Most Used Apps in Start Menu - Add or Remove in Windows 10")</f>
        <v>Most Used Apps in Start Menu - Add or Remove in Windows 10</v>
      </c>
      <c r="B2130" s="9" t="s">
        <v>1947</v>
      </c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</row>
    <row r="2131" ht="27.0" customHeight="1">
      <c r="A2131" s="8" t="str">
        <f>HYPERLINK("https://www.tenforums.com/tutorials/130681-find-motherboard-brand-model-serial-number-version-windows.html","Motherboard - Find Brand, Model, Serial Number, and Version in Windows")</f>
        <v>Motherboard - Find Brand, Model, Serial Number, and Version in Windows</v>
      </c>
      <c r="B2131" s="9" t="s">
        <v>1948</v>
      </c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</row>
    <row r="2132" ht="27.0" customHeight="1">
      <c r="A2132" s="8" t="str">
        <f>HYPERLINK("https://www.tenforums.com/tutorials/30231-mount-context-menu-add-remove-windows-10-a.html","Mount Context Menu - Add or Remove in Windows 10")</f>
        <v>Mount Context Menu - Add or Remove in Windows 10</v>
      </c>
      <c r="B2132" s="9" t="s">
        <v>1949</v>
      </c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</row>
    <row r="2133" ht="27.0" customHeight="1">
      <c r="A2133" s="11" t="s">
        <v>1950</v>
      </c>
      <c r="B2133" s="10" t="s">
        <v>876</v>
      </c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</row>
    <row r="2134" ht="27.0" customHeight="1">
      <c r="A2134" s="8" t="str">
        <f>HYPERLINK("https://www.tenforums.com/tutorials/3579-iso-img-file-mount-unmount-windows-10-a.html","Mount or Unmount ISO and IMG Files in Windows 10")</f>
        <v>Mount or Unmount ISO and IMG Files in Windows 10</v>
      </c>
      <c r="B2134" s="9" t="s">
        <v>1340</v>
      </c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</row>
    <row r="2135" ht="27.0" customHeight="1">
      <c r="A2135" s="11" t="s">
        <v>1951</v>
      </c>
      <c r="B2135" s="10" t="s">
        <v>1952</v>
      </c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</row>
    <row r="2136" ht="27.0" customHeight="1">
      <c r="A2136" s="11" t="str">
        <f>HYPERLINK("https://www.tenforums.com/tutorials/142868-mount-drive-folder-windows-10-a.html","Mount Point Folder Path - Assign to Drive in Windows 10")</f>
        <v>Mount Point Folder Path - Assign to Drive in Windows 10</v>
      </c>
      <c r="B2136" s="10" t="s">
        <v>1953</v>
      </c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</row>
    <row r="2137" ht="27.0" customHeight="1">
      <c r="A2137" s="12" t="str">
        <f>HYPERLINK("https://www.tenforums.com/tutorials/113260-turn-off-activate-window-hovering-over-mouse-windows.html","Mouse Activate Window by Hovering Over - Turn On or Off in Windows")</f>
        <v>Mouse Activate Window by Hovering Over - Turn On or Off in Windows</v>
      </c>
      <c r="B2137" s="9" t="s">
        <v>72</v>
      </c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</row>
    <row r="2138" ht="27.0" customHeight="1">
      <c r="A2138" s="12" t="str">
        <f>HYPERLINK("https://www.tenforums.com/tutorials/113268-change-time-activate-window-hovering-over-mouse-windows.html","Mouse - Change Time to Activate Window by Hovering Over in Windows")</f>
        <v>Mouse - Change Time to Activate Window by Hovering Over in Windows</v>
      </c>
      <c r="B2138" s="9" t="s">
        <v>71</v>
      </c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</row>
    <row r="2139" ht="27.0" customHeight="1">
      <c r="A2139" s="8" t="str">
        <f>HYPERLINK("https://www.tenforums.com/tutorials/106624-turn-off-mouse-clicklock-windows.html","Mouse ClickLock - Turn On or Off in Windows")</f>
        <v>Mouse ClickLock - Turn On or Off in Windows</v>
      </c>
      <c r="B2139" s="9" t="s">
        <v>500</v>
      </c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</row>
    <row r="2140" ht="27.0" customHeight="1">
      <c r="A2140" s="12" t="str">
        <f>HYPERLINK("https://www.tenforums.com/tutorials/101604-change-mouse-cursor-speed-windows.html","Mouse Cursor Speed - Change in Windows")</f>
        <v>Mouse Cursor Speed - Change in Windows</v>
      </c>
      <c r="B2140" s="10" t="s">
        <v>1954</v>
      </c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</row>
    <row r="2141" ht="27.0" customHeight="1">
      <c r="A2141" s="8" t="str">
        <f>HYPERLINK("https://www.tenforums.com/tutorials/103600-enable-disable-mouse-keys-keyboard-shortcut-windows.html","Mouse Keys Keyboard Shortcut - Enable or Disable in Windows")</f>
        <v>Mouse Keys Keyboard Shortcut - Enable or Disable in Windows</v>
      </c>
      <c r="B2141" s="9" t="s">
        <v>1955</v>
      </c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</row>
    <row r="2142" ht="27.0" customHeight="1">
      <c r="A2142" s="8" t="str">
        <f>HYPERLINK("https://www.tenforums.com/tutorials/103553-turn-off-mouse-keys-windows-10-a.html","Mouse Keys - Turn On and Off in Windows 10")</f>
        <v>Mouse Keys - Turn On and Off in Windows 10</v>
      </c>
      <c r="B2142" s="9" t="s">
        <v>1956</v>
      </c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</row>
    <row r="2143" ht="27.0" customHeight="1">
      <c r="A2143" s="8" t="str">
        <f>HYPERLINK("https://www.tenforums.com/tutorials/95458-allow-prevent-themes-change-mouse-pointers-windows-10-a.html","Mouse Pointers - Allow or Prevent Themes to Change in Windows 10")</f>
        <v>Mouse Pointers - Allow or Prevent Themes to Change in Windows 10</v>
      </c>
      <c r="B2143" s="9" t="s">
        <v>1957</v>
      </c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</row>
    <row r="2144" ht="27.0" customHeight="1">
      <c r="A2144" s="12" t="str">
        <f>HYPERLINK("https://www.tenforums.com/tutorials/5901-change-mouse-pointers-change-pointer-color-size-windows-10-a.html","Mouse Pointers - Change in Windows 10")</f>
        <v>Mouse Pointers - Change in Windows 10</v>
      </c>
      <c r="B2144" s="10" t="s">
        <v>1958</v>
      </c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</row>
    <row r="2145" ht="27.0" customHeight="1">
      <c r="A2145" s="8" t="str">
        <f>HYPERLINK("https://www.tenforums.com/tutorials/104600-enable-disable-changing-mouse-pointers-windows.html","Mouse Pointers - Enable or Disable Changing in Windows")</f>
        <v>Mouse Pointers - Enable or Disable Changing in Windows</v>
      </c>
      <c r="B2145" s="9" t="s">
        <v>1959</v>
      </c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</row>
    <row r="2146" ht="27.0" customHeight="1">
      <c r="A2146" s="8" t="str">
        <f>HYPERLINK("https://www.tenforums.com/tutorials/82696-change-mouse-primary-button-left-right-windows-10-a.html","Mouse Primary Button - Change to Left or Right in Windows 10")</f>
        <v>Mouse Primary Button - Change to Left or Right in Windows 10</v>
      </c>
      <c r="B2146" s="10" t="s">
        <v>1960</v>
      </c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</row>
    <row r="2147" ht="27.0" customHeight="1">
      <c r="A2147" s="8" t="str">
        <f>HYPERLINK("https://www.tenforums.com/tutorials/83213-change-mouse-scroll-speed-windows-10-a.html","Mouse Scroll Speed - Change in Windows 10")</f>
        <v>Mouse Scroll Speed - Change in Windows 10</v>
      </c>
      <c r="B2147" s="10" t="s">
        <v>1961</v>
      </c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</row>
    <row r="2148" ht="27.0" customHeight="1">
      <c r="A2148" s="8" t="str">
        <f>HYPERLINK("https://www.tenforums.com/tutorials/25024-microsoft-garage-mouse-without-borders.html","Mouse without Borders")</f>
        <v>Mouse without Borders</v>
      </c>
      <c r="B2148" s="9" t="s">
        <v>1876</v>
      </c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</row>
    <row r="2149" ht="27.0" customHeight="1">
      <c r="A2149" s="8" t="str">
        <f>HYPERLINK("https://www.tenforums.com/tutorials/29141-copy-folder-move-folder-context-menu-add-windows-10-a.html","'Move To folder' and 'Copy To folder' Context Menu - Add in Windows 10")</f>
        <v>'Move To folder' and 'Copy To folder' Context Menu - Add in Windows 10</v>
      </c>
      <c r="B2149" s="9" t="s">
        <v>633</v>
      </c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</row>
    <row r="2150" ht="27.0" customHeight="1">
      <c r="A2150" s="8" t="str">
        <f>HYPERLINK("https://www.tenforums.com/tutorials/127208-add-remove-move-onedrive-context-menu-windows-10-a.html","Move to OneDrive Context Menu - Add or Remove in Windows 10")</f>
        <v>Move to OneDrive Context Menu - Add or Remove in Windows 10</v>
      </c>
      <c r="B2150" s="9" t="s">
        <v>1962</v>
      </c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</row>
    <row r="2151" ht="27.0" customHeight="1">
      <c r="A2151" s="8" t="str">
        <f>HYPERLINK("https://www.tenforums.com/tutorials/86078-change-default-download-storage-location-movies-tv-windows-10-a.html","Movies &amp; TV Default Download Storage Location - Change in Windows 10")</f>
        <v>Movies &amp; TV Default Download Storage Location - Change in Windows 10</v>
      </c>
      <c r="B2151" s="9" t="s">
        <v>1963</v>
      </c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</row>
    <row r="2152" ht="27.0" customHeight="1">
      <c r="A2152" s="8" t="str">
        <f>HYPERLINK("https://www.tenforums.com/tutorials/86094-change-theme-mode-movies-tv-app-windows-10-a.html","Movies &amp; TV app Mode - Change in Windows 10")</f>
        <v>Movies &amp; TV app Mode - Change in Windows 10</v>
      </c>
      <c r="B2152" s="9" t="s">
        <v>1964</v>
      </c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</row>
    <row r="2153" ht="27.0" customHeight="1">
      <c r="A2153" s="8" t="str">
        <f>HYPERLINK("https://www.tenforums.com/tutorials/86022-remove-download-devices-movies-tv-app-windows-10-a.html","Movies &amp; TV app - Remove Download Devices in Windows 10")</f>
        <v>Movies &amp; TV app - Remove Download Devices in Windows 10</v>
      </c>
      <c r="B2153" s="9" t="s">
        <v>1965</v>
      </c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</row>
    <row r="2154" ht="27.0" customHeight="1">
      <c r="A2154" s="8" t="str">
        <f>HYPERLINK("https://www.tenforums.com/tutorials/86035-restore-available-video-purchases-movies-tv-app-windows-10-a.html","Movies &amp; TV app - Restore Available Video Purchases in Windows 10")</f>
        <v>Movies &amp; TV app - Restore Available Video Purchases in Windows 10</v>
      </c>
      <c r="B2154" s="9" t="s">
        <v>1966</v>
      </c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</row>
    <row r="2155" ht="27.0" customHeight="1">
      <c r="A2155" s="8" t="str">
        <f>HYPERLINK("https://www.tenforums.com/tutorials/86016-show-download-devices-movies-tv-app-windows-10-a.html","Movies &amp; TV app - Show Download Devices in Windows 10")</f>
        <v>Movies &amp; TV app - Show Download Devices in Windows 10</v>
      </c>
      <c r="B2155" s="9" t="s">
        <v>1967</v>
      </c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</row>
    <row r="2156" ht="27.0" customHeight="1">
      <c r="A2156" s="8" t="str">
        <f>HYPERLINK("https://www.tenforums.com/tutorials/86007-turn-off-full-screen-playback-movies-tv-app-windows-10-a.html","Movies &amp; TV app - Turn On or Off Full Screen Playback in Windows 10")</f>
        <v>Movies &amp; TV app - Turn On or Off Full Screen Playback in Windows 10</v>
      </c>
      <c r="B2156" s="9" t="s">
        <v>1968</v>
      </c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</row>
    <row r="2157" ht="27.0" customHeight="1">
      <c r="A2157" s="11" t="str">
        <f>HYPERLINK("https://www.tenforums.com/tutorials/154501-how-add-system-configuration-msconfig-control-panel-windows.html","msconfig (System Configuration) - Add to Control Panel in Windows")</f>
        <v>msconfig (System Configuration) - Add to Control Panel in Windows</v>
      </c>
      <c r="B2157" s="10" t="s">
        <v>605</v>
      </c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</row>
    <row r="2158" ht="27.0" customHeight="1">
      <c r="A2158" s="8" t="str">
        <f>HYPERLINK("https://www.tenforums.com/tutorials/72827-msi-files-add-extract-all-context-menu-windows-10-a.html","MSI files - Add Extract All to Context Menu in Windows 10 ")</f>
        <v>MSI files - Add Extract All to Context Menu in Windows 10 </v>
      </c>
      <c r="B2158" s="9" t="s">
        <v>1969</v>
      </c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</row>
    <row r="2159" ht="27.0" customHeight="1">
      <c r="A2159" s="8" t="str">
        <f>HYPERLINK("https://www.tenforums.com/tutorials/26754-run-administrator-add-msi-file-context-menu-windows-10-a.html","MSI File - Add Run as administrator to Context Menu in Windows 10")</f>
        <v>MSI File - Add Run as administrator to Context Menu in Windows 10</v>
      </c>
      <c r="B2159" s="9" t="s">
        <v>1970</v>
      </c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</row>
    <row r="2160" ht="27.0" customHeight="1">
      <c r="A2160" s="8" t="str">
        <f>HYPERLINK("https://www.tenforums.com/tutorials/104089-turn-off-multilingual-text-prediction-windows-10-a.html","Multilingual Text Prediction - Turn On or Off in Windows 10")</f>
        <v>Multilingual Text Prediction - Turn On or Off in Windows 10</v>
      </c>
      <c r="B2160" s="9" t="s">
        <v>1971</v>
      </c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</row>
    <row r="2161" ht="27.0" customHeight="1">
      <c r="A2161" s="8" t="str">
        <f>HYPERLINK("https://www.tenforums.com/tutorials/21084-multiple-displays-change-settings-layout-windows-10-a.html","Multiple Displays - Change Settings and Layout in Windows 10")</f>
        <v>Multiple Displays - Change Settings and Layout in Windows 10</v>
      </c>
      <c r="B2161" s="9" t="s">
        <v>831</v>
      </c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</row>
    <row r="2162" ht="27.0" customHeight="1">
      <c r="A2162" s="8" t="str">
        <f>HYPERLINK("https://www.tenforums.com/tutorials/116536-change-restore-music-folder-icon-windows.html","Music Folder Icon - Change or Restore in Windows")</f>
        <v>Music Folder Icon - Change or Restore in Windows</v>
      </c>
      <c r="B2162" s="9" t="s">
        <v>1972</v>
      </c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</row>
    <row r="2163" ht="27.0" customHeight="1">
      <c r="A2163" s="8" t="str">
        <f>HYPERLINK("https://www.tenforums.com/tutorials/74966-music-folder-move-location-windows-10-a.html","Music Folder - Move Location in Windows 10")</f>
        <v>Music Folder - Move Location in Windows 10</v>
      </c>
      <c r="B2163" s="10" t="s">
        <v>1973</v>
      </c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</row>
    <row r="2164" ht="27.0" customHeight="1">
      <c r="A2164" s="8" t="str">
        <f>HYPERLINK("https://www.tenforums.com/tutorials/92000-add-remove-music-library-windows-10-a.html","Music Library - Add or Remove in Windows 10")</f>
        <v>Music Library - Add or Remove in Windows 10</v>
      </c>
      <c r="B2164" s="9" t="s">
        <v>1383</v>
      </c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</row>
    <row r="2165" ht="27.0" customHeight="1">
      <c r="A2165" s="11" t="str">
        <f>HYPERLINK("https://www.tenforums.com/tutorials/152739-how-mute-unmute-sound-volume-windows-10-a.html","Mute and Unmute Sound Volume in Windows 10")</f>
        <v>Mute and Unmute Sound Volume in Windows 10</v>
      </c>
      <c r="B2165" s="10" t="s">
        <v>1974</v>
      </c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</row>
    <row r="2166" ht="27.0" customHeight="1">
      <c r="A2166" s="8" t="str">
        <f>HYPERLINK("https://www.tenforums.com/tutorials/100729-turn-off-my-people-suggested-apps-windows-10-a.html","My People App Suggestions - Turn On or Off in Windows 10")</f>
        <v>My People App Suggestions - Turn On or Off in Windows 10</v>
      </c>
      <c r="B2166" s="9" t="s">
        <v>1975</v>
      </c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</row>
    <row r="2167" ht="27.0" customHeight="1">
      <c r="A2167" s="8" t="str">
        <f>HYPERLINK("https://www.tenforums.com/tutorials/83096-add-remove-people-button-taskbar-windows-10-a.html","My People Button on Taskbar - Add or Remove in Windows 10")</f>
        <v>My People Button on Taskbar - Add or Remove in Windows 10</v>
      </c>
      <c r="B2167" s="9" t="s">
        <v>1976</v>
      </c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</row>
    <row r="2168" ht="27.0" customHeight="1">
      <c r="A2168" s="8" t="str">
        <f>HYPERLINK("https://www.tenforums.com/tutorials/84725-turn-off-play-shoulder-tap-sound-people-bar-windows-10-a.html","My People Button - Turn On or Off Play Shoulder Tap Sound in Windows 10")</f>
        <v>My People Button - Turn On or Off Play Shoulder Tap Sound in Windows 10</v>
      </c>
      <c r="B2168" s="10" t="s">
        <v>1977</v>
      </c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</row>
    <row r="2169" ht="27.0" customHeight="1">
      <c r="A2169" s="8" t="str">
        <f>HYPERLINK("https://www.tenforums.com/tutorials/84717-turn-off-show-shoulder-taps-people-bar-windows-10-a.html","My People Button - Turn On or Off Show Shoulder Taps in Windows 10")</f>
        <v>My People Button - Turn On or Off Show Shoulder Taps in Windows 10</v>
      </c>
      <c r="B2169" s="10" t="s">
        <v>1978</v>
      </c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</row>
    <row r="2170" ht="27.0" customHeight="1">
      <c r="A2170" s="8" t="str">
        <f>HYPERLINK("https://www.tenforums.com/tutorials/83110-pin-unpin-people-contacts-taskbar-windows-10-a.html","My People Contacts - Pin and Unpin on Taskbar in Windows 10")</f>
        <v>My People Contacts - Pin and Unpin on Taskbar in Windows 10</v>
      </c>
      <c r="B2170" s="10" t="s">
        <v>1979</v>
      </c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</row>
    <row r="2171" ht="27.0" customHeight="1">
      <c r="A2171" s="6" t="s">
        <v>1980</v>
      </c>
      <c r="B2171" s="6" t="s">
        <v>1980</v>
      </c>
      <c r="C2171" s="15"/>
      <c r="D2171" s="15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</row>
    <row r="2172" ht="27.0" customHeight="1">
      <c r="A2172" s="8" t="str">
        <f>HYPERLINK("https://www.tenforums.com/tutorials/70115-download-install-media-feature-pack-n-editions-windows-10-a.html","N and KN Editions Media Feature Pack - Download and Install for Windows 10 ")</f>
        <v>N and KN Editions Media Feature Pack - Download and Install for Windows 10 </v>
      </c>
      <c r="B2172" s="9" t="s">
        <v>1372</v>
      </c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</row>
    <row r="2173" ht="27.0" customHeight="1">
      <c r="A2173" s="8" t="str">
        <f>HYPERLINK("https://www.tenforums.com/tutorials/135778-turn-off-narrator-announce-characters-typed-windows-10-a.html","Narrator Announce Characters as Typed - Turn On or Off in Windows 10")</f>
        <v>Narrator Announce Characters as Typed - Turn On or Off in Windows 10</v>
      </c>
      <c r="B2173" s="9" t="s">
        <v>1981</v>
      </c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</row>
    <row r="2174" ht="27.0" customHeight="1">
      <c r="A2174" s="8" t="str">
        <f>HYPERLINK("https://www.tenforums.com/tutorials/135780-turn-off-narrator-announce-function-keys-typed-windows-10-a.html","Narrator Announce Function Keys as Typed - Turn On or Off in Windows 10")</f>
        <v>Narrator Announce Function Keys as Typed - Turn On or Off in Windows 10</v>
      </c>
      <c r="B2174" s="9" t="s">
        <v>1982</v>
      </c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</row>
    <row r="2175" ht="27.0" customHeight="1">
      <c r="A2175" s="8" t="str">
        <f>HYPERLINK("https://www.tenforums.com/tutorials/135793-turn-off-narrator-announce-modifier-keys-typed-windows-10-a.html","Narrator Announce Modifier Keys as Typed - Turn On or Off in Windows 10")</f>
        <v>Narrator Announce Modifier Keys as Typed - Turn On or Off in Windows 10</v>
      </c>
      <c r="B2175" s="9" t="s">
        <v>1983</v>
      </c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</row>
    <row r="2176" ht="27.0" customHeight="1">
      <c r="A2176" s="8" t="str">
        <f>HYPERLINK("https://www.tenforums.com/tutorials/135784-turn-off-narrator-announce-typed-navigation-keys-windows-10-a.html","Narrator Announce Typed Navigation Keys - Turn On or Off in Windows 10")</f>
        <v>Narrator Announce Typed Navigation Keys - Turn On or Off in Windows 10</v>
      </c>
      <c r="B2176" s="9" t="s">
        <v>1984</v>
      </c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</row>
    <row r="2177" ht="27.0" customHeight="1">
      <c r="A2177" s="8" t="str">
        <f>HYPERLINK("https://www.tenforums.com/tutorials/135771-turn-off-narrator-announce-words-typed-windows-10-a.html","Narrator Announce Words as Typed - Turn On or Off in Windows 10")</f>
        <v>Narrator Announce Words as Typed - Turn On or Off in Windows 10</v>
      </c>
      <c r="B2177" s="9" t="s">
        <v>1985</v>
      </c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</row>
    <row r="2178" ht="27.0" customHeight="1">
      <c r="A2178" s="8" t="str">
        <f>HYPERLINK("https://www.tenforums.com/tutorials/135410-turn-off-narrator-play-audio-cues-windows-10-a.html","Narrator Audio Cues - Turn On or Off Play in Windows 10")</f>
        <v>Narrator Audio Cues - Turn On or Off Play in Windows 10</v>
      </c>
      <c r="B2178" s="9" t="s">
        <v>1986</v>
      </c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</row>
    <row r="2179" ht="27.0" customHeight="1">
      <c r="A2179" s="8" t="str">
        <f>HYPERLINK("https://www.tenforums.com/tutorials/121734-turn-off-narrator-auto-read-advanced-info-windows-10-a.html","Narrator Auto Read Advanced Info - Turn On or Off in Windows 10")</f>
        <v>Narrator Auto Read Advanced Info - Turn On or Off in Windows 10</v>
      </c>
      <c r="B2179" s="9" t="s">
        <v>1987</v>
      </c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</row>
    <row r="2180" ht="27.0" customHeight="1">
      <c r="A2180" s="8" t="str">
        <f>HYPERLINK("https://www.tenforums.com/tutorials/120822-turn-off-narrator-caps-lock-warnings-while-typing-windows-10-a.html","Narrator Caps Lock Warnings while Typing - Turn On or Off in Windows 10")</f>
        <v>Narrator Caps Lock Warnings while Typing - Turn On or Off in Windows 10</v>
      </c>
      <c r="B2180" s="9" t="s">
        <v>1988</v>
      </c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</row>
    <row r="2181" ht="27.0" customHeight="1">
      <c r="A2181" s="8" t="str">
        <f>HYPERLINK("https://www.tenforums.com/tutorials/134905-change-how-capitalized-text-read-narrator-windows-10-a.html","Narrator - Change how Capitalized Text is Read in Windows 10")</f>
        <v>Narrator - Change how Capitalized Text is Read in Windows 10</v>
      </c>
      <c r="B2181" s="9" t="s">
        <v>1989</v>
      </c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</row>
    <row r="2182" ht="27.0" customHeight="1">
      <c r="A2182" s="8" t="str">
        <f>HYPERLINK("https://www.tenforums.com/tutorials/135157-turn-off-narrator-character-phonetic-reading-windows-10-a.html","Narrator Character Phonetic Reading - Turn On or Off in Windows 10")</f>
        <v>Narrator Character Phonetic Reading - Turn On or Off in Windows 10</v>
      </c>
      <c r="B2182" s="9" t="s">
        <v>1990</v>
      </c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</row>
    <row r="2183" ht="27.0" customHeight="1">
      <c r="A2183" s="8" t="str">
        <f>HYPERLINK("https://www.tenforums.com/tutorials/134967-change-narrator-context-level-buttons-controls-windows-10-a.html","Narrator Context Level for Buttons and Controls - Change in Windows 10")</f>
        <v>Narrator Context Level for Buttons and Controls - Change in Windows 10</v>
      </c>
      <c r="B2183" s="9" t="s">
        <v>1991</v>
      </c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</row>
    <row r="2184" ht="27.0" customHeight="1">
      <c r="A2184" s="8" t="str">
        <f>HYPERLINK("https://www.tenforums.com/tutorials/135350-adjust-narrator-context-reading-order-buttons-controls.html","Narrator Context Reading Order for Buttons and Controls - Adjust in Windows 10")</f>
        <v>Narrator Context Reading Order for Buttons and Controls - Adjust in Windows 10</v>
      </c>
      <c r="B2184" s="9" t="s">
        <v>1992</v>
      </c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</row>
    <row r="2185" ht="27.0" customHeight="1">
      <c r="A2185" s="8" t="str">
        <f>HYPERLINK("https://www.tenforums.com/tutorials/134393-change-narrator-cursor-navigation-mode-windows-10-a.html","Narrator Cursor Navigation Mode - Change in Windows 10")</f>
        <v>Narrator Cursor Navigation Mode - Change in Windows 10</v>
      </c>
      <c r="B2185" s="9" t="s">
        <v>1993</v>
      </c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</row>
    <row r="2186" ht="27.0" customHeight="1">
      <c r="A2186" s="8" t="str">
        <f>HYPERLINK("https://www.tenforums.com/tutorials/114457-customize-narrator-cursor-settings-windows-10-a.html","Narrator Cursor Settings - Customize in Windows 10")</f>
        <v>Narrator Cursor Settings - Customize in Windows 10</v>
      </c>
      <c r="B2186" s="9" t="s">
        <v>1994</v>
      </c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</row>
    <row r="2187" ht="27.0" customHeight="1">
      <c r="A2187" s="8" t="str">
        <f>HYPERLINK("https://www.tenforums.com/tutorials/134386-change-default-audio-output-device-narrator-windows-10-a.html","Narrator Default Audio Output Device - Change in Windows 10")</f>
        <v>Narrator Default Audio Output Device - Change in Windows 10</v>
      </c>
      <c r="B2187" s="9" t="s">
        <v>1995</v>
      </c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</row>
    <row r="2188" ht="27.0" customHeight="1">
      <c r="A2188" s="8" t="str">
        <f>HYPERLINK("https://www.tenforums.com/tutorials/135661-turn-off-narrator-echo-toggle-keys-when-turned-off.html","Narrator Echo Toggle Keys when Turned On or Off - Turn On or Off in Windows 10")</f>
        <v>Narrator Echo Toggle Keys when Turned On or Off - Turn On or Off in Windows 10</v>
      </c>
      <c r="B2188" s="9" t="s">
        <v>1996</v>
      </c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</row>
    <row r="2189" ht="27.0" customHeight="1">
      <c r="A2189" s="8" t="str">
        <f>HYPERLINK("https://www.tenforums.com/tutorials/135408-turn-off-read-out-narrator-errors-windows-10-a.html","Narrator Errors - Turn On or Off Read Out in Windows 10")</f>
        <v>Narrator Errors - Turn On or Off Read Out in Windows 10</v>
      </c>
      <c r="B2189" s="9" t="s">
        <v>1997</v>
      </c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</row>
    <row r="2190" ht="27.0" customHeight="1">
      <c r="A2190" s="8" t="str">
        <f>HYPERLINK("https://www.tenforums.com/tutorials/132643-change-minimize-narrator-home-taskbar-system-tray-windows-10-a.html","Narrator Home - Change Minimize to Taskbar or System Tray in Windows 10")</f>
        <v>Narrator Home - Change Minimize to Taskbar or System Tray in Windows 10</v>
      </c>
      <c r="B2190" s="9" t="s">
        <v>1998</v>
      </c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</row>
    <row r="2191" ht="27.0" customHeight="1">
      <c r="A2191" s="8" t="str">
        <f>HYPERLINK("https://www.tenforums.com/tutorials/113562-turn-off-show-narrator-home-narrator-startup-windows-10-a.html","Narrator Home - Turn On or Off Show at Narrator Startup in Windows 10")</f>
        <v>Narrator Home - Turn On or Off Show at Narrator Startup in Windows 10</v>
      </c>
      <c r="B2191" s="9" t="s">
        <v>1999</v>
      </c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</row>
    <row r="2192" ht="27.0" customHeight="1">
      <c r="A2192" s="8" t="str">
        <f>HYPERLINK("https://www.tenforums.com/tutorials/134774-turn-off-lock-narrator-key-windows-10-a.html","Narrator Key - Turn On or Off Lock the Narrator Key in Windows 10")</f>
        <v>Narrator Key - Turn On or Off Lock the Narrator Key in Windows 10</v>
      </c>
      <c r="B2192" s="9" t="s">
        <v>2000</v>
      </c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</row>
    <row r="2193" ht="27.0" customHeight="1">
      <c r="A2193" s="8" t="str">
        <f>HYPERLINK("https://www.tenforums.com/tutorials/135352-turn-off-narrator-interaction-hints-controls-windows-10-a.html","Narrator Interaction Hints for Controls - Turn On or Off in Windows 10")</f>
        <v>Narrator Interaction Hints for Controls - Turn On or Off in Windows 10</v>
      </c>
      <c r="B2193" s="9" t="s">
        <v>2001</v>
      </c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</row>
    <row r="2194" ht="27.0" customHeight="1">
      <c r="A2194" s="8" t="str">
        <f>HYPERLINK("https://www.tenforums.com/tutorials/135347-turn-off-narrator-intonation-pauses-windows-10-a.html","Narrator Intonation Pauses - Turn On or Off in Windows 10")</f>
        <v>Narrator Intonation Pauses - Turn On or Off in Windows 10</v>
      </c>
      <c r="B2194" s="9" t="s">
        <v>2002</v>
      </c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</row>
    <row r="2195" ht="27.0" customHeight="1">
      <c r="A2195" s="8" t="str">
        <f>HYPERLINK("https://www.tenforums.com/tutorials/113561-turn-off-showing-narrator-keyboard-changes-windows-10-a.html","Narrator Keyboard Changes - Turn On or Off Showing at Narrator Startup in Windows 10")</f>
        <v>Narrator Keyboard Changes - Turn On or Off Showing at Narrator Startup in Windows 10</v>
      </c>
      <c r="B2195" s="9" t="s">
        <v>2003</v>
      </c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</row>
    <row r="2196" ht="27.0" customHeight="1">
      <c r="A2196" s="8" t="str">
        <f>HYPERLINK("https://www.tenforums.com/tutorials/113804-change-narrator-keyboard-layout-windows-10-a.html","Narrator Keyboard Layout - Change in Windows 10")</f>
        <v>Narrator Keyboard Layout - Change in Windows 10</v>
      </c>
      <c r="B2196" s="9" t="s">
        <v>2004</v>
      </c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</row>
    <row r="2197" ht="27.0" customHeight="1">
      <c r="A2197" s="8" t="str">
        <f>HYPERLINK("https://www.tenforums.com/tutorials/120923-change-keyboard-shortcuts-narrator-commands-windows-10-a.html","Narrator Keyboard Shortcuts for Commands - Change in Windows 10")</f>
        <v>Narrator Keyboard Shortcuts for Commands - Change in Windows 10</v>
      </c>
      <c r="B2197" s="9" t="s">
        <v>2005</v>
      </c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</row>
    <row r="2198" ht="27.0" customHeight="1">
      <c r="A2198" s="8" t="str">
        <f>HYPERLINK("https://www.tenforums.com/tutorials/134702-change-narrator-modifier-key-windows-10-a.html","Narrator Modifier Key - Change in Windows 10")</f>
        <v>Narrator Modifier Key - Change in Windows 10</v>
      </c>
      <c r="B2198" s="9" t="s">
        <v>2006</v>
      </c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</row>
    <row r="2199" ht="27.0" customHeight="1">
      <c r="A2199" s="8" t="str">
        <f>HYPERLINK("https://www.tenforums.com/tutorials/134181-turn-off-online-services-narrator-windows-10-a.html","Narrator Online Services - Turn On or Off in Windows 10")</f>
        <v>Narrator Online Services - Turn On or Off in Windows 10</v>
      </c>
      <c r="B2199" s="9" t="s">
        <v>2007</v>
      </c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</row>
    <row r="2200" ht="27.0" customHeight="1">
      <c r="A2200" s="8" t="str">
        <f>HYPERLINK("https://www.tenforums.com/tutorials/120041-read-sentence-narrator-windows-10-a.html","Narrator Read by Sentence in Windows 10")</f>
        <v>Narrator Read by Sentence in Windows 10</v>
      </c>
      <c r="B2200" s="9" t="s">
        <v>2008</v>
      </c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</row>
    <row r="2201" ht="27.0" customHeight="1">
      <c r="A2201" s="8" t="str">
        <f>HYPERLINK("https://www.tenforums.com/tutorials/134464-turn-off-use-narrator-scan-mode-windows-10-a.html","Narrator Scan Mode - Turn On or Off and Use in Windows 10")</f>
        <v>Narrator Scan Mode - Turn On or Off and Use in Windows 10</v>
      </c>
      <c r="B2201" s="9" t="s">
        <v>2009</v>
      </c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</row>
    <row r="2202" ht="27.0" customHeight="1">
      <c r="A2202" s="8" t="str">
        <f>HYPERLINK("https://www.tenforums.com/tutorials/113756-enable-disable-shortcut-key-start-narrator-windows-10-a.html","Narrator Shortcut Key - Enable or Disable in Windows 10")</f>
        <v>Narrator Shortcut Key - Enable or Disable in Windows 10</v>
      </c>
      <c r="B2202" s="9" t="s">
        <v>2010</v>
      </c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</row>
    <row r="2203" ht="27.0" customHeight="1">
      <c r="A2203" s="8" t="str">
        <f>HYPERLINK("https://www.tenforums.com/tutorials/93509-select-audio-channel-narrator-speech-output-windows-10-a.html","Narrator Speech Output - Select Audio Channel for in Windows 10")</f>
        <v>Narrator Speech Output - Select Audio Channel for in Windows 10</v>
      </c>
      <c r="B2203" s="9" t="s">
        <v>2011</v>
      </c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</row>
    <row r="2204" ht="27.0" customHeight="1">
      <c r="A2204" s="8" t="str">
        <f>HYPERLINK("https://www.tenforums.com/tutorials/113745-turn-off-start-narrator-after-sign-windows-10-a.html","Narrator Start after Sign-in - Turn On or Off in Windows 10")</f>
        <v>Narrator Start after Sign-in - Turn On or Off in Windows 10</v>
      </c>
      <c r="B2204" s="9" t="s">
        <v>2012</v>
      </c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</row>
    <row r="2205" ht="27.0" customHeight="1">
      <c r="A2205" s="8" t="str">
        <f>HYPERLINK("https://www.tenforums.com/tutorials/113747-turn-off-start-narrator-before-sign-windows-10-a.html","Narrator Start before Sign-in - Turn On or Off in Windows 10")</f>
        <v>Narrator Start before Sign-in - Turn On or Off in Windows 10</v>
      </c>
      <c r="B2205" s="9" t="s">
        <v>2013</v>
      </c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</row>
    <row r="2206" ht="27.0" customHeight="1">
      <c r="A2206" s="8" t="str">
        <f>HYPERLINK("https://www.tenforums.com/tutorials/134786-turn-activate-keys-touch-keyboard-when-lift-finger-narrator.html","Narrator - Turn On or Off Activate Keys on Touch Keyboard when Lift Finger in Windows 10")</f>
        <v>Narrator - Turn On or Off Activate Keys on Touch Keyboard when Lift Finger in Windows 10</v>
      </c>
      <c r="B2206" s="9" t="s">
        <v>2014</v>
      </c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</row>
    <row r="2207" ht="27.0" customHeight="1">
      <c r="A2207" s="8" t="str">
        <f>HYPERLINK("https://www.tenforums.com/tutorials/88188-turn-off-narrator-windows-10-a.html","Narrator - Turn On or Off in Windows 10")</f>
        <v>Narrator - Turn On or Off in Windows 10</v>
      </c>
      <c r="B2207" s="9" t="s">
        <v>2015</v>
      </c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</row>
    <row r="2208" ht="27.0" customHeight="1">
      <c r="A2208" s="8" t="str">
        <f>HYPERLINK("https://www.tenforums.com/tutorials/134266-turn-off-lower-volume-other-apps-when-narrator-speaking.html","Narrator - Turn On or Off Lower Volume of Other Apps when Speaking")</f>
        <v>Narrator - Turn On or Off Lower Volume of Other Apps when Speaking</v>
      </c>
      <c r="B2208" s="9" t="s">
        <v>2016</v>
      </c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</row>
    <row r="2209" ht="27.0" customHeight="1">
      <c r="A2209" s="8" t="str">
        <f>HYPERLINK("https://www.tenforums.com/tutorials/114572-turn-off-send-diagnostic-data-about-narrator-windows-10-a.html","Narrator - Turn On or Off Send Diagnostic Data about in Windows 10")</f>
        <v>Narrator - Turn On or Off Send Diagnostic Data about in Windows 10</v>
      </c>
      <c r="B2209" s="9" t="s">
        <v>2017</v>
      </c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</row>
    <row r="2210" ht="27.0" customHeight="1">
      <c r="A2210" s="8" t="str">
        <f>HYPERLINK("https://www.tenforums.com/tutorials/134834-change-narrator-verbosity-level-about-text-controls-windows-10-a.html","Narrator Verbosity Level about Text and Controls - Change in Windows 10")</f>
        <v>Narrator Verbosity Level about Text and Controls - Change in Windows 10</v>
      </c>
      <c r="B2210" s="9" t="s">
        <v>2018</v>
      </c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</row>
    <row r="2211" ht="27.0" customHeight="1">
      <c r="A2211" s="8" t="str">
        <f>HYPERLINK("https://www.tenforums.com/tutorials/114126-customize-narrator-voice-windows-10-a.html","Narrator Voice - Customize in Windows 10")</f>
        <v>Narrator Voice - Customize in Windows 10</v>
      </c>
      <c r="B2211" s="9" t="s">
        <v>2019</v>
      </c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</row>
    <row r="2212" ht="27.0" customHeight="1">
      <c r="A2212" s="8" t="str">
        <f>HYPERLINK("https://www.tenforums.com/tutorials/134979-turn-off-narrator-voice-emphasize-formatted-text-windows-10-a.html","Narrator Voice Emphasize Formatted Text - Turn On or Off in Windows 10")</f>
        <v>Narrator Voice Emphasize Formatted Text - Turn On or Off in Windows 10</v>
      </c>
      <c r="B2212" s="9" t="s">
        <v>2020</v>
      </c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</row>
    <row r="2213" ht="27.0" customHeight="1">
      <c r="A2213" s="8" t="str">
        <f>HYPERLINK("https://www.tenforums.com/tutorials/132456-add-remove-speech-voices-windows-10-a.html","Narrator Voices - Add and Remove in Windows 10")</f>
        <v>Narrator Voices - Add and Remove in Windows 10</v>
      </c>
      <c r="B2213" s="9" t="s">
        <v>2021</v>
      </c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</row>
    <row r="2214" ht="27.0" customHeight="1">
      <c r="A2214" s="8" t="str">
        <f>HYPERLINK("https://www.tenforums.com/tutorials/4675-drives-navigation-pane-add-remove-windows-10-a.html","Navigation Pane - Add or Remove Drives in Windows 10")</f>
        <v>Navigation Pane - Add or Remove Drives in Windows 10</v>
      </c>
      <c r="B2214" s="9" t="s">
        <v>2022</v>
      </c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</row>
    <row r="2215" ht="27.0" customHeight="1">
      <c r="A2215" s="8" t="str">
        <f>HYPERLINK("https://www.tenforums.com/tutorials/35873-favorites-navigation-pane-add-remove-windows-10-a.html","Navigation Pane - Add or Remove Favorites in Windows 10")</f>
        <v>Navigation Pane - Add or Remove Favorites in Windows 10</v>
      </c>
      <c r="B2215" s="9" t="s">
        <v>991</v>
      </c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</row>
    <row r="2216" ht="27.0" customHeight="1">
      <c r="A2216" s="8" t="str">
        <f>HYPERLINK("https://www.tenforums.com/tutorials/48991-google-drive-navigation-pane-add-remove-windows-10-a.html","Navigation Pane - Add or Remove Google Drive in Windows 10 ")</f>
        <v>Navigation Pane - Add or Remove Google Drive in Windows 10 </v>
      </c>
      <c r="B2216" s="9" t="s">
        <v>1173</v>
      </c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</row>
    <row r="2217" ht="27.0" customHeight="1">
      <c r="A2217" s="8" t="str">
        <f>HYPERLINK("https://www.tenforums.com/tutorials/4870-homegroup-navigation-pane-add-remove-windows-10-a.html","Navigation Pane - Add or Remove Homegroup in Windows 10")</f>
        <v>Navigation Pane - Add or Remove Homegroup in Windows 10</v>
      </c>
      <c r="B2217" s="9" t="s">
        <v>1236</v>
      </c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</row>
    <row r="2218" ht="27.0" customHeight="1">
      <c r="A2218" s="8" t="str">
        <f>HYPERLINK("https://www.tenforums.com/tutorials/127506-add-remove-linux-navigation-pane-windows-10-a.html","Navigation Pane - Add or Remove Linux in Windows 10")</f>
        <v>Navigation Pane - Add or Remove Linux in Windows 10</v>
      </c>
      <c r="B2218" s="9" t="s">
        <v>1403</v>
      </c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</row>
    <row r="2219" ht="27.0" customHeight="1">
      <c r="A2219" s="26" t="str">
        <f>HYPERLINK("https://www.tenforums.com/tutorials/4854-network-navigation-pane-add-remove-windows-10-a.html","Navigation Pane - Add or Remove Network in Windows 10")</f>
        <v>Navigation Pane - Add or Remove Network in Windows 10</v>
      </c>
      <c r="B2219" s="9" t="s">
        <v>2023</v>
      </c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</row>
    <row r="2220" ht="27.0" customHeight="1">
      <c r="A2220" s="8" t="str">
        <f>HYPERLINK("https://www.tenforums.com/tutorials/4818-add-remove-onedrive-navigation-pane-windows-10-a.html","Navigation Pane - Add or Remove OneDrive in Windows 10")</f>
        <v>Navigation Pane - Add or Remove OneDrive in Windows 10</v>
      </c>
      <c r="B2220" s="9" t="s">
        <v>2024</v>
      </c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</row>
    <row r="2221" ht="27.0" customHeight="1">
      <c r="A2221" s="8" t="str">
        <f>HYPERLINK("https://www.tenforums.com/tutorials/4844-quick-access-navigation-pane-add-remove-windows-10-a.html","Navigation Pane - Add or Remove Quick access in Windows 10")</f>
        <v>Navigation Pane - Add or Remove Quick access in Windows 10</v>
      </c>
      <c r="B2221" s="9" t="s">
        <v>2025</v>
      </c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</row>
    <row r="2222" ht="27.0" customHeight="1">
      <c r="A2222" s="8" t="str">
        <f>HYPERLINK("https://www.tenforums.com/tutorials/7299-recycle-bin-navigation-pane-add-remove-windows-10-a.html","Navigation Pane - Add or Remove Recycle Bin in Windows 10")</f>
        <v>Navigation Pane - Add or Remove Recycle Bin in Windows 10</v>
      </c>
      <c r="B2222" s="9" t="s">
        <v>2026</v>
      </c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</row>
    <row r="2223" ht="27.0" customHeight="1">
      <c r="A2223" s="8" t="str">
        <f>HYPERLINK("https://www.tenforums.com/tutorials/5352-pc-navigation-pane-add-remove-windows-10-a.html","Navigation Pane - Add or Remove This PC in Windows 10")</f>
        <v>Navigation Pane - Add or Remove This PC in Windows 10</v>
      </c>
      <c r="B2223" s="9" t="s">
        <v>2027</v>
      </c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</row>
    <row r="2224" ht="27.0" customHeight="1">
      <c r="A2224" s="8" t="str">
        <f>HYPERLINK("https://www.tenforums.com/tutorials/88845-add-remove-user-folder-navigation-pane-windows-10-a.html","Navigation Pane - Add or Remove User Folder in Windows 10")</f>
        <v>Navigation Pane - Add or Remove User Folder in Windows 10</v>
      </c>
      <c r="B2224" s="9" t="s">
        <v>2028</v>
      </c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</row>
    <row r="2225" ht="27.0" customHeight="1">
      <c r="A2225" s="8" t="str">
        <f>HYPERLINK("https://www.tenforums.com/tutorials/76111-navigation-pane-add-context-menu-windows-10-a.html","Navigation pane - Add to Context Menu in Windows 10")</f>
        <v>Navigation pane - Add to Context Menu in Windows 10</v>
      </c>
      <c r="B2225" s="10" t="s">
        <v>2029</v>
      </c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</row>
    <row r="2226" ht="27.0" customHeight="1">
      <c r="A2226" s="8" t="str">
        <f>HYPERLINK("https://www.tenforums.com/tutorials/65186-navigation-pane-expand-open-folder-turn-off-windows-10-a.html","Navigation Pane Expand to Open Folder - Turn On or Off in Windows 10 ")</f>
        <v>Navigation Pane Expand to Open Folder - Turn On or Off in Windows 10 </v>
      </c>
      <c r="B2226" s="9" t="s">
        <v>2030</v>
      </c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</row>
    <row r="2227" ht="27.0" customHeight="1">
      <c r="A2227" s="11" t="str">
        <f>HYPERLINK("https://www.tenforums.com/tutorials/137201-reset-navigation-pane-expanded-state-windows-10-file-explorer.html","Navigation Pane Expanded State in File Explorer - Reset in Windows 10")</f>
        <v>Navigation Pane Expanded State in File Explorer - Reset in Windows 10</v>
      </c>
      <c r="B2227" s="10" t="s">
        <v>2031</v>
      </c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</row>
    <row r="2228" ht="27.0" customHeight="1">
      <c r="A2228" s="8" t="str">
        <f>HYPERLINK("https://www.tenforums.com/tutorials/92052-hide-show-library-navigation-pane-windows-10-a.html","Navigation Pane - Hide or Show a Library in Windows 10")</f>
        <v>Navigation Pane - Hide or Show a Library in Windows 10</v>
      </c>
      <c r="B2228" s="9" t="s">
        <v>1395</v>
      </c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</row>
    <row r="2229" ht="27.0" customHeight="1">
      <c r="A2229" s="8" t="str">
        <f>HYPERLINK("https://www.tenforums.com/tutorials/4222-libraries-navigation-pane-hide-show-windows-10-a.html","Navigation Pane - Hide or Show Libraries in Windows 10")</f>
        <v>Navigation Pane - Hide or Show Libraries in Windows 10</v>
      </c>
      <c r="B2229" s="9" t="s">
        <v>1389</v>
      </c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</row>
    <row r="2230" ht="27.0" customHeight="1">
      <c r="A2230" s="8" t="str">
        <f>HYPERLINK("https://www.tenforums.com/tutorials/35310-navigation-pane-file-explorer-show-hide-windows-10-a.html","Navigation Pane in File Explorer - Show or Hide in Windows 10")</f>
        <v>Navigation Pane in File Explorer - Show or Hide in Windows 10</v>
      </c>
      <c r="B2230" s="9" t="s">
        <v>1003</v>
      </c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</row>
    <row r="2231" ht="27.0" customHeight="1">
      <c r="A2231" s="8" t="str">
        <f>HYPERLINK("https://www.tenforums.com/tutorials/100775-turn-off-onedrive-cloud-states-navigation-pane-windows-10-a.html","Navigation Pane OneDrive Cloud States - Turn On or Off in Windows 10")</f>
        <v>Navigation Pane OneDrive Cloud States - Turn On or Off in Windows 10</v>
      </c>
      <c r="B2231" s="9" t="s">
        <v>2032</v>
      </c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</row>
    <row r="2232" ht="27.0" customHeight="1">
      <c r="A2232" s="8" t="str">
        <f>HYPERLINK("https://www.tenforums.com/tutorials/7078-navigation-pane-show-all-folders-turn-off-windows-10-a.html","Navigation Pane 'Show all folders' - Turn On or Off in Windows 10")</f>
        <v>Navigation Pane 'Show all folders' - Turn On or Off in Windows 10</v>
      </c>
      <c r="B2232" s="9" t="s">
        <v>2033</v>
      </c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</row>
    <row r="2233" ht="27.0" customHeight="1">
      <c r="A2233" s="8" t="str">
        <f>HYPERLINK("https://www.tenforums.com/tutorials/41675-navigation-pane-width-size-reset-default-windows.html","Navigation Pane Width Size - Reset to Default in Windows ")</f>
        <v>Navigation Pane Width Size - Reset to Default in Windows </v>
      </c>
      <c r="B2233" s="9" t="s">
        <v>2034</v>
      </c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</row>
    <row r="2234" ht="27.0" customHeight="1">
      <c r="A2234" s="8" t="str">
        <f>HYPERLINK("https://www.tenforums.com/tutorials/97594-change-default-downloads-folder-nearby-sharing-windows-10-a.html","Nearby Sharing Default Downloads Folder - Change in Windows 10")</f>
        <v>Nearby Sharing Default Downloads Folder - Change in Windows 10</v>
      </c>
      <c r="B2234" s="9" t="s">
        <v>2035</v>
      </c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</row>
    <row r="2235" ht="27.0" customHeight="1">
      <c r="A2235" s="8" t="str">
        <f>HYPERLINK("https://www.tenforums.com/tutorials/97582-turn-off-nearby-sharing-windows-10-a.html","Nearby Sharing - Turn On or Off in Windows 10")</f>
        <v>Nearby Sharing - Turn On or Off in Windows 10</v>
      </c>
      <c r="B2235" s="9" t="s">
        <v>2036</v>
      </c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</row>
    <row r="2236" ht="27.0" customHeight="1">
      <c r="A2236" s="11" t="str">
        <f>HYPERLINK("https://www.tenforums.com/tutorials/140142-install-net-framework-3-5-windows-10-a.html",".NET Framework 3.5 - Install in Windows 10")</f>
        <v>.NET Framework 3.5 - Install in Windows 10</v>
      </c>
      <c r="B2236" s="10" t="s">
        <v>2037</v>
      </c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</row>
    <row r="2237" ht="27.0" customHeight="1">
      <c r="A2237" s="11" t="str">
        <f>HYPERLINK("https://www.tenforums.com/tutorials/144914-fix-net-framework-microsoft-net-framework-repair-tool.html",".NET Framework Repair Tool - Fix .NET Framework in Windows")</f>
        <v>.NET Framework Repair Tool - Fix .NET Framework in Windows</v>
      </c>
      <c r="B2237" s="27" t="s">
        <v>1878</v>
      </c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</row>
    <row r="2238" ht="27.0" customHeight="1">
      <c r="A2238" s="11" t="str">
        <f>HYPERLINK("https://www.tenforums.com/tutorials/147578-add-advanced-user-accounts-control-panel-windows-7-8-10-a.html","netplwiz - Add to Control Panel in Windows 7, 8, and 10")</f>
        <v>netplwiz - Add to Control Panel in Windows 7, 8, and 10</v>
      </c>
      <c r="B2238" s="10" t="s">
        <v>104</v>
      </c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</row>
    <row r="2239" ht="27.0" customHeight="1">
      <c r="A2239" s="8" t="str">
        <f>HYPERLINK("https://www.tenforums.com/tutorials/92180-change-network-adapter-connection-priorities-windows-10-a.html","Network Adapter Connection Priorities - Change in Windows 10")</f>
        <v>Network Adapter Connection Priorities - Change in Windows 10</v>
      </c>
      <c r="B2239" s="9" t="s">
        <v>2038</v>
      </c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</row>
    <row r="2240" ht="27.0" customHeight="1">
      <c r="A2240" s="8" t="str">
        <f>HYPERLINK("https://www.tenforums.com/tutorials/106456-rename-network-adapter-windows.html","Network Adapter - Rename in Windows")</f>
        <v>Network Adapter - Rename in Windows</v>
      </c>
      <c r="B2240" s="9" t="s">
        <v>2039</v>
      </c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</row>
    <row r="2241" ht="27.0" customHeight="1">
      <c r="A2241" s="8" t="str">
        <f>HYPERLINK("https://www.tenforums.com/tutorials/75371-network-adapter-speed-see-windows-10-a.html","Network Adapter Speed - See in Windows 10")</f>
        <v>Network Adapter Speed - See in Windows 10</v>
      </c>
      <c r="B2241" s="10" t="s">
        <v>2040</v>
      </c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</row>
    <row r="2242" ht="27.0" customHeight="1">
      <c r="A2242" s="8" t="str">
        <f>HYPERLINK("https://www.tenforums.com/tutorials/47937-network-adapters-cleanup-reset-windows-10-a.html","Network Adapters - Cleanup and Reset in Windows 10")</f>
        <v>Network Adapters - Cleanup and Reset in Windows 10</v>
      </c>
      <c r="B2242" s="9" t="s">
        <v>2041</v>
      </c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</row>
    <row r="2243" ht="27.0" customHeight="1">
      <c r="A2243" s="8" t="str">
        <f>HYPERLINK("https://www.tenforums.com/tutorials/106397-enable-disable-network-adapters-windows.html","Network Adapters - Enable or Disable in Windows")</f>
        <v>Network Adapters - Enable or Disable in Windows</v>
      </c>
      <c r="B2243" s="9" t="s">
        <v>2042</v>
      </c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</row>
    <row r="2244" ht="27.0" customHeight="1">
      <c r="A2244" s="8" t="str">
        <f>HYPERLINK("https://www.tenforums.com/tutorials/91271-change-default-icon-network-windows-10-a.html","Network - Change Default Icon in Windows 10")</f>
        <v>Network - Change Default Icon in Windows 10</v>
      </c>
      <c r="B2244" s="9" t="s">
        <v>2043</v>
      </c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</row>
    <row r="2245" ht="27.0" customHeight="1">
      <c r="A2245" s="11" t="str">
        <f>HYPERLINK("https://www.tenforums.com/tutorials/149838-disable-simultaneous-connection-non-domain-domain-windows-10-a.html","Network Connections - Enable or Disable Simultaneous Domain and Non-domain Connections in Windows 10")</f>
        <v>Network Connections - Enable or Disable Simultaneous Domain and Non-domain Connections in Windows 10</v>
      </c>
      <c r="B2245" s="10" t="s">
        <v>844</v>
      </c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</row>
    <row r="2246" ht="27.0" customHeight="1">
      <c r="A2246" s="8" t="str">
        <f>HYPERLINK("https://www.tenforums.com/tutorials/67059-win-x-network-connections-control-panel-settings-windows-10-a.html","Network Connections in Win+X Menu - Control Panel or Settings in Windows 10 ")</f>
        <v>Network Connections in Win+X Menu - Control Panel or Settings in Windows 10 </v>
      </c>
      <c r="B2246" s="9" t="s">
        <v>2044</v>
      </c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</row>
    <row r="2247" ht="27.0" customHeight="1">
      <c r="A2247" s="8" t="str">
        <f>HYPERLINK("https://www.tenforums.com/tutorials/107163-create-network-connections-shortcut-windows-10-a.html","Network Connections Shortcut - Create in Windows 10")</f>
        <v>Network Connections Shortcut - Create in Windows 10</v>
      </c>
      <c r="B2247" s="9" t="s">
        <v>2045</v>
      </c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</row>
    <row r="2248" ht="27.0" customHeight="1">
      <c r="A2248" s="8" t="str">
        <f>HYPERLINK("https://www.tenforums.com/tutorials/100916-set-data-limit-wi-fi-ethernet-windows-10-a.html","Network Data Limit - Set for Wi-Fi and Ethernet in Windows 10")</f>
        <v>Network Data Limit - Set for Wi-Fi and Ethernet in Windows 10</v>
      </c>
      <c r="B2248" s="9" t="s">
        <v>947</v>
      </c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</row>
    <row r="2249" ht="27.0" customHeight="1">
      <c r="A2249" s="8" t="str">
        <f>HYPERLINK("https://www.tenforums.com/tutorials/62695-network-data-usage-details-view-windows-10-mobile-phone.html","Network Data Usage Details - View on Windows 10 Mobile Phone ")</f>
        <v>Network Data Usage Details - View on Windows 10 Mobile Phone </v>
      </c>
      <c r="B2249" s="9" t="s">
        <v>695</v>
      </c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</row>
    <row r="2250" ht="27.0" customHeight="1">
      <c r="A2250" s="8" t="str">
        <f>HYPERLINK("https://www.tenforums.com/tutorials/100925-add-data-usage-live-tile-start-windows-10-a.html","Network Data Usage Live Tile - Add to Start in Windows 10")</f>
        <v>Network Data Usage Live Tile - Add to Start in Windows 10</v>
      </c>
      <c r="B2250" s="9" t="s">
        <v>699</v>
      </c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</row>
    <row r="2251" ht="27.0" customHeight="1">
      <c r="A2251" s="8" t="str">
        <f>HYPERLINK("https://www.tenforums.com/tutorials/2660-network-data-usage-view-windows-10-a.html","Network Data Usage - View in Windows 10")</f>
        <v>Network Data Usage - View in Windows 10</v>
      </c>
      <c r="B2251" s="9" t="s">
        <v>2046</v>
      </c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</row>
    <row r="2252" ht="27.0" customHeight="1">
      <c r="A2252" s="8" t="str">
        <f>HYPERLINK("https://www.tenforums.com/tutorials/49652-network-discovery-turn-off-windows-10-a.html","Network Discovery - Turn On or Off in Windows 10 ")</f>
        <v>Network Discovery - Turn On or Off in Windows 10 </v>
      </c>
      <c r="B2252" s="9" t="s">
        <v>2047</v>
      </c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</row>
    <row r="2253" ht="27.0" customHeight="1">
      <c r="A2253" s="11" t="s">
        <v>2048</v>
      </c>
      <c r="B2253" s="10" t="s">
        <v>2049</v>
      </c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</row>
    <row r="2254" ht="27.0" customHeight="1">
      <c r="A2254" s="12" t="str">
        <f>HYPERLINK("https://www.tenforums.com/tutorials/61731-add-remove-network-icon-lock-sign-screen-windows-10-a.html","Network Icon on Lock and Sign-in Screen - Add or Remove in Windows 10 ")</f>
        <v>Network Icon on Lock and Sign-in Screen - Add or Remove in Windows 10 </v>
      </c>
      <c r="B2254" s="9" t="s">
        <v>1417</v>
      </c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</row>
    <row r="2255" ht="27.0" customHeight="1">
      <c r="A2255" s="8" t="str">
        <f>HYPERLINK("https://www.tenforums.com/tutorials/4854-network-navigation-pane-add-remove-windows-10-a.html","Network in Navigation Pane - Add or Remove in Windows 10")</f>
        <v>Network in Navigation Pane - Add or Remove in Windows 10</v>
      </c>
      <c r="B2255" s="9" t="s">
        <v>2023</v>
      </c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</row>
    <row r="2256" ht="27.0" customHeight="1">
      <c r="A2256" s="11" t="s">
        <v>2050</v>
      </c>
      <c r="B2256" s="10" t="s">
        <v>2051</v>
      </c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</row>
    <row r="2257" ht="27.0" customHeight="1">
      <c r="A2257" s="8" t="str">
        <f>HYPERLINK("https://www.tenforums.com/tutorials/67224-network-location-context-menu-add-remove-windows-10-a.html","Network Location Context Menu - Add or Remove in Windows 10 ")</f>
        <v>Network Location Context Menu - Add or Remove in Windows 10 </v>
      </c>
      <c r="B2257" s="9" t="s">
        <v>2052</v>
      </c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</row>
    <row r="2258" ht="27.0" customHeight="1">
      <c r="A2258" s="12" t="str">
        <f>HYPERLINK("https://www.tenforums.com/tutorials/6815-set-network-location-private-public-domain-windows-10-a.html","Network Location - Set to Private, Public, or Domain in Windows 10")</f>
        <v>Network Location - Set to Private, Public, or Domain in Windows 10</v>
      </c>
      <c r="B2258" s="10" t="s">
        <v>2053</v>
      </c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</row>
    <row r="2259" ht="27.0" customHeight="1">
      <c r="A2259" s="8" t="str">
        <f>HYPERLINK("https://www.tenforums.com/tutorials/92362-enable-disable-network-location-wizard-windows-10-a.html","Network Location Wizard - Enable or Disable in Windows 10")</f>
        <v>Network Location Wizard - Enable or Disable in Windows 10</v>
      </c>
      <c r="B2259" s="9" t="s">
        <v>2054</v>
      </c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</row>
    <row r="2260" ht="27.0" customHeight="1">
      <c r="A2260" s="8" t="str">
        <f>HYPERLINK("https://www.tenforums.com/tutorials/28375-network-profile-name-rename-windows-10-a.html","Network Profile Name - Rename in Windows 10")</f>
        <v>Network Profile Name - Rename in Windows 10</v>
      </c>
      <c r="B2260" s="9" t="s">
        <v>2055</v>
      </c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</row>
    <row r="2261" ht="27.0" customHeight="1">
      <c r="A2261" s="8" t="str">
        <f>HYPERLINK("https://www.tenforums.com/tutorials/111850-backup-restore-network-shares-permissions-windows.html","Network Shares and Permissions - Backup and Restore in Windows")</f>
        <v>Network Shares and Permissions - Backup and Restore in Windows</v>
      </c>
      <c r="B2261" s="9" t="s">
        <v>2056</v>
      </c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</row>
    <row r="2262" ht="27.0" customHeight="1">
      <c r="A2262" s="8" t="str">
        <f>HYPERLINK("https://www.tenforums.com/tutorials/112017-view-all-network-shares-windows-pc.html","Network Shares - View All on a Windows PC")</f>
        <v>Network Shares - View All on a Windows PC</v>
      </c>
      <c r="B2262" s="9" t="s">
        <v>2057</v>
      </c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</row>
    <row r="2263" ht="27.0" customHeight="1">
      <c r="A2263" s="11" t="str">
        <f>HYPERLINK("https://www.tenforums.com/tutorials/148183-enable-disable-soft-disconnect-computer-network-windows-10-a.html","Network Soft Disconnect Computer - Enable or Disable in Windows 10")</f>
        <v>Network Soft Disconnect Computer - Enable or Disable in Windows 10</v>
      </c>
      <c r="B2263" s="10" t="s">
        <v>2058</v>
      </c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</row>
    <row r="2264" ht="27.0" customHeight="1">
      <c r="A2264" s="8" t="str">
        <f>HYPERLINK("https://www.tenforums.com/tutorials/6860-network-system-icon-change-open-target-windows-10-a.html","Network System Icon - Change Open Target in Windows 10")</f>
        <v>Network System Icon - Change Open Target in Windows 10</v>
      </c>
      <c r="B2264" s="9" t="s">
        <v>2059</v>
      </c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</row>
    <row r="2265" ht="27.0" customHeight="1">
      <c r="A2265" s="8" t="str">
        <f>HYPERLINK("https://www.tenforums.com/tutorials/81130-create-available-networks-shortcut-windows-10-a.html","Networks shortcut - Create in Windows 10")</f>
        <v>Networks shortcut - Create in Windows 10</v>
      </c>
      <c r="B2265" s="10" t="s">
        <v>244</v>
      </c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</row>
    <row r="2266" ht="27.0" customHeight="1">
      <c r="A2266" s="8" t="str">
        <f>HYPERLINK("https://www.tenforums.com/tutorials/4171-new-app-installed-notification-enable-disable-windows-10-a.html","New App Installed Notification - Enable or Disable in Windows 10")</f>
        <v>New App Installed Notification - Enable or Disable in Windows 10</v>
      </c>
      <c r="B2266" s="9" t="s">
        <v>2060</v>
      </c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</row>
    <row r="2267" ht="27.0" customHeight="1">
      <c r="A2267" s="8" t="str">
        <f>HYPERLINK("https://www.tenforums.com/tutorials/7974-batch-file-add-new-context-menu-windows-10-a.html","New Context Menu - Add Batch File in Windows 10")</f>
        <v>New Context Menu - Add Batch File in Windows 10</v>
      </c>
      <c r="B2267" s="9" t="s">
        <v>264</v>
      </c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</row>
    <row r="2268" ht="27.0" customHeight="1">
      <c r="A2268" s="8" t="str">
        <f>HYPERLINK("https://www.tenforums.com/tutorials/24426-briefcase-add-new-context-menu-windows-10-a.html","New Context Menu - Add Briefcase in Windows 10")</f>
        <v>New Context Menu - Add Briefcase in Windows 10</v>
      </c>
      <c r="B2268" s="9" t="s">
        <v>345</v>
      </c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</row>
    <row r="2269" ht="27.0" customHeight="1">
      <c r="A2269" s="11" t="s">
        <v>2061</v>
      </c>
      <c r="B2269" s="10" t="s">
        <v>911</v>
      </c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</row>
    <row r="2270" ht="27.0" customHeight="1">
      <c r="A2270" s="8" t="str">
        <f>HYPERLINK("https://www.tenforums.com/tutorials/24412-add-remove-default-new-context-menu-items-windows-10-a.html","New Context Menu - Add or Remove Default Items in Windows 10")</f>
        <v>New Context Menu - Add or Remove Default Items in Windows 10</v>
      </c>
      <c r="B2270" s="9" t="s">
        <v>2062</v>
      </c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</row>
    <row r="2271" ht="27.0" customHeight="1">
      <c r="A2271" s="8" t="str">
        <f>HYPERLINK("https://www.tenforums.com/tutorials/8012-new-context-menu-add-remove-windows-10-a.html","New context menu - Add or Remove in Windows 10")</f>
        <v>New context menu - Add or Remove in Windows 10</v>
      </c>
      <c r="B2271" s="9" t="s">
        <v>2063</v>
      </c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</row>
    <row r="2272" ht="27.0" customHeight="1">
      <c r="A2272" s="8" t="str">
        <f>HYPERLINK("https://www.tenforums.com/tutorials/60267-powershell-script-add-new-context-menu-windows-10-a.html","New Context Menu - Add PowerShell Script in Windows 10 ")</f>
        <v>New Context Menu - Add PowerShell Script in Windows 10 </v>
      </c>
      <c r="B2272" s="9" t="s">
        <v>2064</v>
      </c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</row>
    <row r="2273" ht="27.0" customHeight="1">
      <c r="A2273" s="8" t="str">
        <f>HYPERLINK("https://www.tenforums.com/tutorials/7981-registry-file-add-new-context-menu-windows-10-a.html","New Context Menu - Add Registration Entries in Windows 10")</f>
        <v>New Context Menu - Add Registration Entries in Windows 10</v>
      </c>
      <c r="B2273" s="9" t="s">
        <v>2065</v>
      </c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</row>
    <row r="2274" ht="27.0" customHeight="1">
      <c r="A2274" s="8" t="str">
        <f>HYPERLINK("https://www.tenforums.com/tutorials/8011-vbscript-file-add-new-context-menu-windows-10-a.html","New Context Menu - Add VBScript File in Windows 10")</f>
        <v>New Context Menu - Add VBScript File in Windows 10</v>
      </c>
      <c r="B2274" s="9" t="s">
        <v>2066</v>
      </c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</row>
    <row r="2275" ht="27.0" customHeight="1">
      <c r="A2275" s="11" t="str">
        <f>HYPERLINK("https://www.tenforums.com/tutorials/139598-add-remove-new-folder-context-menu-windows-10-a.html","New Folder Context Menu - Add or Remove in Windows 10")</f>
        <v>New Folder Context Menu - Add or Remove in Windows 10</v>
      </c>
      <c r="B2275" s="10" t="s">
        <v>2067</v>
      </c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</row>
    <row r="2276" ht="27.0" customHeight="1">
      <c r="A2276" s="8" t="str">
        <f>HYPERLINK("https://www.tenforums.com/tutorials/124792-create-new-folder-windows-10-a.html","New Folder - Create in Windows 10")</f>
        <v>New Folder - Create in Windows 10</v>
      </c>
      <c r="B2276" s="9" t="s">
        <v>1102</v>
      </c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</row>
    <row r="2277" ht="27.0" customHeight="1">
      <c r="A2277" s="8" t="str">
        <f>HYPERLINK("https://www.tenforums.com/tutorials/35464-new-folder-name-template-change-windows-10-a.html","New Folder Name Template - Change in Windows")</f>
        <v>New Folder Name Template - Change in Windows</v>
      </c>
      <c r="B2277" s="9" t="s">
        <v>2068</v>
      </c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</row>
    <row r="2278" ht="27.0" customHeight="1">
      <c r="A2278" s="8" t="str">
        <f>HYPERLINK("https://www.tenforums.com/tutorials/8867-library-create-new-library-windows-10-a.html","New Library - Create in Windows 10")</f>
        <v>New Library - Create in Windows 10</v>
      </c>
      <c r="B2278" s="9" t="s">
        <v>1393</v>
      </c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</row>
    <row r="2279" ht="27.0" customHeight="1">
      <c r="A2279" s="11" t="str">
        <f>HYPERLINK("https://www.tenforums.com/tutorials/149698-how-add-remove-office-2019-new-context-menu-items-windows-10-a.html","New Office 2019 Context Menu Items - Add or Remove in Windows 10")</f>
        <v>New Office 2019 Context Menu Items - Add or Remove in Windows 10</v>
      </c>
      <c r="B2279" s="10" t="s">
        <v>2069</v>
      </c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</row>
    <row r="2280" ht="27.0" customHeight="1">
      <c r="A2280" s="11" t="s">
        <v>2070</v>
      </c>
      <c r="B2280" s="10" t="s">
        <v>1882</v>
      </c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</row>
    <row r="2281" ht="27.0" customHeight="1">
      <c r="A2281" s="11" t="str">
        <f>HYPERLINK("https://www.tenforums.com/tutorials/154141-turn-off-auto-restore-news-bar-when-minimized-windows-10-a.html","News Bar Auto-Restore when Minimized - Turn On or Off in Windows 10")</f>
        <v>News Bar Auto-Restore when Minimized - Turn On or Off in Windows 10</v>
      </c>
      <c r="B2281" s="10" t="s">
        <v>2071</v>
      </c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</row>
    <row r="2282" ht="27.0" customHeight="1">
      <c r="A2282" s="11" t="str">
        <f>HYPERLINK("https://www.tenforums.com/tutorials/154009-how-change-news-bar-background-color-windows-10-a.html","News Bar Background Color - Change in Windows 10")</f>
        <v>News Bar Background Color - Change in Windows 10</v>
      </c>
      <c r="B2282" s="10" t="s">
        <v>2072</v>
      </c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</row>
    <row r="2283" ht="27.0" customHeight="1">
      <c r="A2283" s="11" t="str">
        <f>HYPERLINK("https://www.tenforums.com/tutorials/154716-how-change-country-get-news-news-bar-windows-10-a.html","News Bar - Change Country to get News from in Windows 10")</f>
        <v>News Bar - Change Country to get News from in Windows 10</v>
      </c>
      <c r="B2283" s="10" t="s">
        <v>2073</v>
      </c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</row>
    <row r="2284" ht="27.0" customHeight="1">
      <c r="A2284" s="11" t="str">
        <f>HYPERLINK("https://www.tenforums.com/tutorials/153868-how-change-position-news-bar-display-windows-10-a.html","News Bar Position - Change on Display in Windows 10")</f>
        <v>News Bar Position - Change on Display in Windows 10</v>
      </c>
      <c r="B2284" s="10" t="s">
        <v>2074</v>
      </c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</row>
    <row r="2285" ht="27.0" customHeight="1">
      <c r="A2285" s="11" t="str">
        <f>HYPERLINK("https://www.tenforums.com/tutorials/153936-how-enable-disable-run-news-bar-startup-windows-10-a.html","News Bar Run at Startup - Enable or Disable in Windows 10")</f>
        <v>News Bar Run at Startup - Enable or Disable in Windows 10</v>
      </c>
      <c r="B2285" s="10" t="s">
        <v>2075</v>
      </c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</row>
    <row r="2286" ht="27.0" customHeight="1">
      <c r="A2286" s="11" t="str">
        <f>HYPERLINK("https://www.tenforums.com/tutorials/154125-how-show-news-bar-primary-secondary-monitor-windows-10-a.html","News Bar - Show on Primary or Secondary Monitor in Windows 10")</f>
        <v>News Bar - Show on Primary or Secondary Monitor in Windows 10</v>
      </c>
      <c r="B2286" s="10" t="s">
        <v>2076</v>
      </c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</row>
    <row r="2287" ht="27.0" customHeight="1">
      <c r="A2287" s="11" t="str">
        <f>HYPERLINK("https://www.tenforums.com/tutorials/154005-how-show-text-image-news-bar-windows-10-a.html","News Bar Visualization - Show Text or Image")</f>
        <v>News Bar Visualization - Show Text or Image</v>
      </c>
      <c r="B2287" s="10" t="s">
        <v>2077</v>
      </c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</row>
    <row r="2288" ht="27.0" customHeight="1">
      <c r="A2288" s="8" t="str">
        <f>HYPERLINK("https://www.tenforums.com/tutorials/73518-night-light-turn-off-windows-10-a.html","Night Light - Turn On or Off in Windows 10")</f>
        <v>Night Light - Turn On or Off in Windows 10</v>
      </c>
      <c r="B2288" s="10" t="s">
        <v>322</v>
      </c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</row>
    <row r="2289" ht="27.0" customHeight="1">
      <c r="A2289" s="8" t="str">
        <f>HYPERLINK("https://www.tenforums.com/tutorials/109791-enable-disable-extended-line-endings-notepad-windows-10-a.html","Notepad Extended Line Endings - Enable or Disable in Windows 10")</f>
        <v>Notepad Extended Line Endings - Enable or Disable in Windows 10</v>
      </c>
      <c r="B2289" s="9" t="s">
        <v>2078</v>
      </c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</row>
    <row r="2290" ht="27.0" customHeight="1">
      <c r="A2290" s="8" t="str">
        <f>HYPERLINK("https://www.tenforums.com/tutorials/114308-find-replace-text-notepad-windows-10-a.html","Notepad - Find and Replace Text in Windows 10")</f>
        <v>Notepad - Find and Replace Text in Windows 10</v>
      </c>
      <c r="B2290" s="9" t="s">
        <v>2079</v>
      </c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</row>
    <row r="2291" ht="27.0" customHeight="1">
      <c r="A2291" s="11" t="str">
        <f>HYPERLINK("https://www.tenforums.com/tutorials/144108-how-install-uninstall-notepad-windows-10-a.html","Notepad - Install and Uninstall in Windows 10")</f>
        <v>Notepad - Install and Uninstall in Windows 10</v>
      </c>
      <c r="B2291" s="10" t="s">
        <v>2080</v>
      </c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</row>
    <row r="2292" ht="27.0" customHeight="1">
      <c r="A2292" s="8" t="str">
        <f>HYPERLINK("https://www.tenforums.com/tutorials/45897-notepad-reset-default-open-position-size-windows-10-a.html","Notepad - Reset Default Open Position and Size in Windows 10")</f>
        <v>Notepad - Reset Default Open Position and Size in Windows 10</v>
      </c>
      <c r="B2292" s="9" t="s">
        <v>2081</v>
      </c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</row>
    <row r="2293" ht="27.0" customHeight="1">
      <c r="A2293" s="8" t="str">
        <f>HYPERLINK("https://www.tenforums.com/tutorials/109878-search-bing-notepad-windows-10-a.html","Notepad - Search with Bing in Windows 10")</f>
        <v>Notepad - Search with Bing in Windows 10</v>
      </c>
      <c r="B2293" s="9" t="s">
        <v>277</v>
      </c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</row>
    <row r="2294" ht="27.0" customHeight="1">
      <c r="A2294" s="8" t="str">
        <f>HYPERLINK("https://www.tenforums.com/tutorials/113906-change-zoom-level-text-notepad-windows-10-a.html","Notepad Zoom Level of Text - Change in Windows 10")</f>
        <v>Notepad Zoom Level of Text - Change in Windows 10</v>
      </c>
      <c r="B2294" s="9" t="s">
        <v>2082</v>
      </c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</row>
    <row r="2295" ht="27.0" customHeight="1">
      <c r="A2295" s="8" t="str">
        <f>HYPERLINK("https://www.tenforums.com/tutorials/86654-add-remove-notification-area-taskbar-windows-10-a.html","Notification Area - Add or Remove from Taskbar in Windows 10")</f>
        <v>Notification Area - Add or Remove from Taskbar in Windows 10</v>
      </c>
      <c r="B2295" s="9" t="s">
        <v>2083</v>
      </c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</row>
    <row r="2296" ht="27.0" customHeight="1">
      <c r="A2296" s="8" t="str">
        <f>HYPERLINK("https://www.tenforums.com/tutorials/5313-notification-area-icons-hide-show-windows-10-a.html","Notification Area Icons - Hide or Show in Windows 10")</f>
        <v>Notification Area Icons - Hide or Show in Windows 10</v>
      </c>
      <c r="B2296" s="9" t="s">
        <v>2084</v>
      </c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</row>
    <row r="2297" ht="27.0" customHeight="1">
      <c r="A2297" s="8" t="str">
        <f>HYPERLINK("https://www.tenforums.com/tutorials/5662-notification-area-icons-reset-windows-10-a.html","Notification Area Icons - Reset in Windows 10")</f>
        <v>Notification Area Icons - Reset in Windows 10</v>
      </c>
      <c r="B2297" s="9" t="s">
        <v>2085</v>
      </c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</row>
    <row r="2298" ht="27.0" customHeight="1">
      <c r="A2298" s="8" t="str">
        <f>HYPERLINK("https://www.tenforums.com/tutorials/2696-system-icons-turn-off-windows-10-a.html","Notification Area System Icons - Turn On or Off in Windows 10")</f>
        <v>Notification Area System Icons - Turn On or Off in Windows 10</v>
      </c>
      <c r="B2298" s="9" t="s">
        <v>2086</v>
      </c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</row>
    <row r="2299" ht="27.0" customHeight="1">
      <c r="A2299" s="8" t="str">
        <f>HYPERLINK("https://www.tenforums.com/tutorials/61013-notification-banners-senders-turn-off-windows-10-a.html","Notification Banners from Senders - Turn On or Off in Windows 10 ")</f>
        <v>Notification Banners from Senders - Turn On or Off in Windows 10 </v>
      </c>
      <c r="B2299" s="9" t="s">
        <v>2087</v>
      </c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</row>
    <row r="2300" ht="27.0" customHeight="1">
      <c r="A2300" s="8" t="str">
        <f>HYPERLINK("https://www.tenforums.com/tutorials/61017-notification-sound-senders-turn-off-windows-10-a.html","Notification Sound from Senders - Turn On or Off in Windows 10 ")</f>
        <v>Notification Sound from Senders - Turn On or Off in Windows 10 </v>
      </c>
      <c r="B2300" s="9" t="s">
        <v>2088</v>
      </c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</row>
    <row r="2301" ht="27.0" customHeight="1">
      <c r="A2301" s="11" t="str">
        <f>HYPERLINK("https://www.tenforums.com/tutorials/151558-turn-off-notification-sounds-while-playing-games-windows-10-a.html","Notification Sounds - Turn On or Off while Playing Games in Windows 10")</f>
        <v>Notification Sounds - Turn On or Off while Playing Games in Windows 10</v>
      </c>
      <c r="B2301" s="10" t="s">
        <v>1142</v>
      </c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</row>
    <row r="2302" ht="27.0" customHeight="1">
      <c r="A2302" s="8" t="str">
        <f>HYPERLINK("https://www.tenforums.com/tutorials/6175-notifications-display-time-change-window-10-a.html","Notifications Display Time - Change in Window 10")</f>
        <v>Notifications Display Time - Change in Window 10</v>
      </c>
      <c r="B2302" s="9" t="s">
        <v>2089</v>
      </c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</row>
    <row r="2303" ht="27.0" customHeight="1">
      <c r="A2303" s="8" t="str">
        <f>HYPERLINK("https://www.tenforums.com/tutorials/4111-turn-off-notifications-apps-senders-windows-10-a.html","Notifications for Apps and Senders - Turn On or Off in Windows 10")</f>
        <v>Notifications for Apps and Senders - Turn On or Off in Windows 10</v>
      </c>
      <c r="B2303" s="10" t="s">
        <v>159</v>
      </c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</row>
    <row r="2304" ht="27.0" customHeight="1">
      <c r="A2304" s="8" t="str">
        <f>HYPERLINK("https://www.tenforums.com/tutorials/50987-microsoft-edge-web-notifications-turn-off-sites-windows-10-a.html","Notifications for Sites - Turn On or Off in Windows 10 ")</f>
        <v>Notifications for Sites - Turn On or Off in Windows 10 </v>
      </c>
      <c r="B2304" s="9" t="s">
        <v>1870</v>
      </c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</row>
    <row r="2305" ht="27.0" customHeight="1">
      <c r="A2305" s="8" t="str">
        <f>HYPERLINK("https://www.tenforums.com/tutorials/105486-enable-disable-notifications-windows-defender-security-center.html","Notifications from Windows Defender Security Center - Enable or Disable in Windows 10")</f>
        <v>Notifications from Windows Defender Security Center - Enable or Disable in Windows 10</v>
      </c>
      <c r="B2305" s="9" t="s">
        <v>2090</v>
      </c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</row>
    <row r="2306" ht="27.0" customHeight="1">
      <c r="A2306" s="8" t="str">
        <f>HYPERLINK("https://www.tenforums.com/tutorials/57020-notifications-hide-show-when-duplicating-screen-windows-10-a.html","Notifications - Hide or Show when Duplicating Screen in Windows 10 ")</f>
        <v>Notifications - Hide or Show when Duplicating Screen in Windows 10 </v>
      </c>
      <c r="B2306" s="9" t="s">
        <v>2091</v>
      </c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</row>
    <row r="2307" ht="27.0" customHeight="1">
      <c r="A2307" s="8" t="str">
        <f>HYPERLINK("https://www.tenforums.com/tutorials/61006-action-center-notifications-turn-off-windows-10-a.html","Notifications in Action Center - Turn On or Off in Windows 10 ")</f>
        <v>Notifications in Action Center - Turn On or Off in Windows 10 </v>
      </c>
      <c r="B2307" s="9" t="s">
        <v>56</v>
      </c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</row>
    <row r="2308" ht="27.0" customHeight="1">
      <c r="A2308" s="8" t="str">
        <f>HYPERLINK("https://www.tenforums.com/tutorials/92290-turn-off-notifications-head-mounted-display-windows-10-a.html","Notifications on Head Mounted Display - Turn On or Off in Windows 10")</f>
        <v>Notifications on Head Mounted Display - Turn On or Off in Windows 10</v>
      </c>
      <c r="B2308" s="9" t="s">
        <v>1213</v>
      </c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</row>
    <row r="2309" ht="27.0" customHeight="1">
      <c r="A2309" s="8" t="str">
        <f>HYPERLINK("https://www.tenforums.com/tutorials/31116-lock-screen-app-notifications-turn-off-windows-10-a.html","Notifications on Lock Screen - Turn On or Off in Windows 10")</f>
        <v>Notifications on Lock Screen - Turn On or Off in Windows 10</v>
      </c>
      <c r="B2309" s="9" t="s">
        <v>158</v>
      </c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</row>
    <row r="2310" ht="27.0" customHeight="1">
      <c r="A2310" s="12" t="str">
        <f>HYPERLINK("https://www.tenforums.com/tutorials/61073-hide-show-content-notifications-lock-screen-windows-10-a.html","Notifications on Lock Screen - Turn On or Off Hide Content in Windows 10 ")</f>
        <v>Notifications on Lock Screen - Turn On or Off Hide Content in Windows 10 </v>
      </c>
      <c r="B2310" s="10" t="s">
        <v>1440</v>
      </c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</row>
    <row r="2311" ht="27.0" customHeight="1">
      <c r="A2311" s="8" t="str">
        <f>HYPERLINK("https://www.tenforums.com/tutorials/46424-app-notifications-priority-action-center-change-windows-10-a.html","Notifications Priority of Apps in Action Center - Change in Windows 10 ")</f>
        <v>Notifications Priority of Apps in Action Center - Change in Windows 10 </v>
      </c>
      <c r="B2311" s="9" t="s">
        <v>58</v>
      </c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</row>
    <row r="2312" ht="27.0" customHeight="1">
      <c r="A2312" s="8" t="str">
        <f>HYPERLINK("https://www.tenforums.com/tutorials/47439-action-center-app-notifications-priority-change-windows-10-mobile.html","Notifications Priority of Apps in Action Center - Change in Windows 10 Mobile")</f>
        <v>Notifications Priority of Apps in Action Center - Change in Windows 10 Mobile</v>
      </c>
      <c r="B2312" s="9" t="s">
        <v>52</v>
      </c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</row>
    <row r="2313" ht="27.0" customHeight="1">
      <c r="A2313" s="8" t="str">
        <f>HYPERLINK("https://www.tenforums.com/tutorials/76305-windows-update-restart-notifications-turn-off-windows-10-a.html","Notifications to Restart for Updates - Turn On or Off in Windows 10")</f>
        <v>Notifications to Restart for Updates - Turn On or Off in Windows 10</v>
      </c>
      <c r="B2313" s="10" t="s">
        <v>2092</v>
      </c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</row>
    <row r="2314" ht="27.0" customHeight="1">
      <c r="A2314" s="8" t="str">
        <f>HYPERLINK("https://www.tenforums.com/tutorials/46427-action-center-change-number-notifications-visible-per-app.html","Notifications Visible per App in Action Center - Change in Windows 10 ")</f>
        <v>Notifications Visible per App in Action Center - Change in Windows 10 </v>
      </c>
      <c r="B2314" s="9" t="s">
        <v>54</v>
      </c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</row>
    <row r="2315" ht="27.0" customHeight="1">
      <c r="A2315" s="8" t="str">
        <f>HYPERLINK("https://www.tenforums.com/tutorials/47489-action-center-notifications-visible-change-windows-10-mobile.html","Notifications Visible per App in Action Center - Change in Windows 10 Mobile ")</f>
        <v>Notifications Visible per App in Action Center - Change in Windows 10 Mobile </v>
      </c>
      <c r="B2315" s="9" t="s">
        <v>57</v>
      </c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</row>
    <row r="2316" ht="27.0" customHeight="1">
      <c r="A2316" s="11" t="str">
        <f>HYPERLINK("https://www.tenforums.com/tutorials/151547-show-hide-notifications-when-playing-fullscreen-game-windows-10-a.html","Notifications when Playing Fullscreen Game - Hide or Show in Windows 10")</f>
        <v>Notifications when Playing Fullscreen Game - Hide or Show in Windows 10</v>
      </c>
      <c r="B2316" s="10" t="s">
        <v>1143</v>
      </c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</row>
    <row r="2317" ht="27.0" customHeight="1">
      <c r="A2317" s="8" t="str">
        <f>HYPERLINK("https://www.tenforums.com/tutorials/135455-change-internet-time-server-windows.html","NTP Time Server - Change in Windows")</f>
        <v>NTP Time Server - Change in Windows</v>
      </c>
      <c r="B2317" s="9" t="s">
        <v>1335</v>
      </c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</row>
    <row r="2318" ht="27.0" customHeight="1">
      <c r="A2318" s="8" t="str">
        <f>HYPERLINK("https://www.tenforums.com/tutorials/26340-compress-uncompress-files-folders-windows-10-a.html","NTFS Compression - Compress or Uncompress Files and Folders in Windows 10")</f>
        <v>NTFS Compression - Compress or Uncompress Files and Folders in Windows 10</v>
      </c>
      <c r="B2318" s="9" t="s">
        <v>562</v>
      </c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</row>
    <row r="2319" ht="27.0" customHeight="1">
      <c r="A2319" s="8" t="str">
        <f>HYPERLINK("https://www.tenforums.com/tutorials/97780-enable-disable-ntfs-file-compression-windows.html","NTFS File Compression - Enable or Disable in Windows")</f>
        <v>NTFS File Compression - Enable or Disable in Windows</v>
      </c>
      <c r="B2319" s="9" t="s">
        <v>2093</v>
      </c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</row>
    <row r="2320" ht="27.0" customHeight="1">
      <c r="A2320" s="8" t="str">
        <f>HYPERLINK("https://www.tenforums.com/tutorials/97782-enable-disable-ntfs-file-encryption-windows.html","NTFS File Encryption - Enable or Disable in Windows")</f>
        <v>NTFS File Encryption - Enable or Disable in Windows</v>
      </c>
      <c r="B2320" s="9" t="s">
        <v>2094</v>
      </c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</row>
    <row r="2321" ht="27.0" customHeight="1">
      <c r="A2321" s="11" t="str">
        <f>HYPERLINK("https://www.tenforums.com/tutorials/139015-enable-disable-ntfs-last-access-time-stamp-updates-windows-10-a.html","NTFS Last Access Time Stamp Updates - Enable or Disable in Windows 10")</f>
        <v>NTFS Last Access Time Stamp Updates - Enable or Disable in Windows 10</v>
      </c>
      <c r="B2321" s="10" t="s">
        <v>1380</v>
      </c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</row>
    <row r="2322" ht="27.0" customHeight="1">
      <c r="A2322" s="8" t="str">
        <f>HYPERLINK("https://www.tenforums.com/tutorials/51704-win32-long-paths-enable-disable-windows-10-a.html","NTFS Long Paths - Enable or Disable in Windows 10 ")</f>
        <v>NTFS Long Paths - Enable or Disable in Windows 10 </v>
      </c>
      <c r="B2322" s="9" t="s">
        <v>2095</v>
      </c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</row>
    <row r="2323" ht="27.0" customHeight="1">
      <c r="A2323" s="8" t="str">
        <f>HYPERLINK("https://www.tenforums.com/tutorials/85882-convert-ntfs-fat32-without-data-loss-windows.html","NTFS to FAT32 - Convert without Data Loss in Windows")</f>
        <v>NTFS to FAT32 - Convert without Data Loss in Windows</v>
      </c>
      <c r="B2323" s="9" t="s">
        <v>2096</v>
      </c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</row>
    <row r="2324" ht="27.0" customHeight="1">
      <c r="A2324" s="8" t="str">
        <f>HYPERLINK("https://www.tenforums.com/tutorials/36010-num-lock-enable-disable-sign-screen-windows-10-a.html","Num Lock - Enable or Disable on Sign-in Screen in Windows 10")</f>
        <v>Num Lock - Enable or Disable on Sign-in Screen in Windows 10</v>
      </c>
      <c r="B2324" s="9" t="s">
        <v>2097</v>
      </c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</row>
    <row r="2325" ht="27.0" customHeight="1">
      <c r="A2325" s="8" t="str">
        <f>HYPERLINK("https://www.tenforums.com/tutorials/91417-enable-disable-numerical-sorting-file-explorer-windows-10-a.html","Numerical Sorting in File Explorer - Enable or Disable in Windows 10")</f>
        <v>Numerical Sorting in File Explorer - Enable or Disable in Windows 10</v>
      </c>
      <c r="B2325" s="9" t="s">
        <v>1004</v>
      </c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</row>
    <row r="2326" ht="27.0" customHeight="1">
      <c r="A2326" s="12" t="str">
        <f>HYPERLINK("https://www.tenforums.com/tutorials/136674-add-remove-nvidia-control-panel-desktop-context-menu-windows.html","NVIDIA Control Panel Desktop Context Menu - Add or Remove in Windows")</f>
        <v>NVIDIA Control Panel Desktop Context Menu - Add or Remove in Windows</v>
      </c>
      <c r="B2326" s="10" t="s">
        <v>2098</v>
      </c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</row>
    <row r="2327" ht="27.0" customHeight="1">
      <c r="A2327" s="11" t="str">
        <f>HYPERLINK("https://www.tenforums.com/tutorials/136647-add-remove-nvidia-control-panel-notification-tray-icon-windows.html","NVIDIA Control Panel Notification Tray Icon - Add or Remove in Windows")</f>
        <v>NVIDIA Control Panel Notification Tray Icon - Add or Remove in Windows</v>
      </c>
      <c r="B2327" s="10" t="s">
        <v>2099</v>
      </c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</row>
    <row r="2328" ht="27.0" customHeight="1">
      <c r="A2328" s="11" t="str">
        <f>HYPERLINK("https://www.tenforums.com/tutorials/136662-add-remove-nvidia-gpu-activity-notification-area-icon-windows.html","NVIDIA GPU Activity Notification Area Icon - Add or Remove in Windows")</f>
        <v>NVIDIA GPU Activity Notification Area Icon - Add or Remove in Windows</v>
      </c>
      <c r="B2328" s="10" t="s">
        <v>2100</v>
      </c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</row>
    <row r="2329" ht="27.0" customHeight="1">
      <c r="A2329" s="11" t="str">
        <f>HYPERLINK("https://www.tenforums.com/tutorials/136634-determine-nvidia-graphics-display-driver-version-installed-windows.html","NVIDIA Graphics Display Driver - Determine Version Installed in Windows")</f>
        <v>NVIDIA Graphics Display Driver - Determine Version Installed in Windows</v>
      </c>
      <c r="B2329" s="10" t="s">
        <v>2101</v>
      </c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</row>
    <row r="2330" ht="27.0" customHeight="1">
      <c r="A2330" s="6" t="s">
        <v>2102</v>
      </c>
      <c r="B2330" s="6" t="s">
        <v>2102</v>
      </c>
      <c r="C2330" s="15"/>
      <c r="D2330" s="15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</row>
    <row r="2331" ht="27.0" customHeight="1">
      <c r="A2331" s="8" t="str">
        <f>HYPERLINK("https://www.tenforums.com/tutorials/76570-oem-support-information-customize-windows-10-a.html","OEM Support Information - Customize in Windows 10")</f>
        <v>OEM Support Information - Customize in Windows 10</v>
      </c>
      <c r="B2331" s="10" t="s">
        <v>2103</v>
      </c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</row>
    <row r="2332" ht="27.0" customHeight="1">
      <c r="A2332" s="8" t="str">
        <f>HYPERLINK("https://www.tenforums.com/tutorials/4363-office-apps-install-use-windows-10-a.html","Office Apps - Install and Use in Windows 10")</f>
        <v>Office Apps - Install and Use in Windows 10</v>
      </c>
      <c r="B2332" s="9" t="s">
        <v>2104</v>
      </c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</row>
    <row r="2333" ht="27.0" customHeight="1">
      <c r="A2333" s="8" t="str">
        <f>HYPERLINK("https://www.tenforums.com/tutorials/46629-office-2016-automatic-updates-enable-disable.html","Office 2016 Automatic Updates - Enable or Disable ")</f>
        <v>Office 2016 Automatic Updates - Enable or Disable </v>
      </c>
      <c r="B2333" s="9" t="s">
        <v>2105</v>
      </c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</row>
    <row r="2334" ht="27.0" customHeight="1">
      <c r="A2334" s="8" t="str">
        <f>HYPERLINK("https://www.tenforums.com/tutorials/44687-office-2016-background-change-windows.html","Office 2016 Background - Change for Windows")</f>
        <v>Office 2016 Background - Change for Windows</v>
      </c>
      <c r="B2334" s="9" t="s">
        <v>2106</v>
      </c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</row>
    <row r="2335" ht="27.0" customHeight="1">
      <c r="A2335" s="8" t="str">
        <f>HYPERLINK("https://www.tenforums.com/tutorials/44833-office-2016-check-updates-windows.html","Office 2016 and Office 2019 - Check for Updates in Windows")</f>
        <v>Office 2016 and Office 2019 - Check for Updates in Windows</v>
      </c>
      <c r="B2335" s="10" t="s">
        <v>2107</v>
      </c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</row>
    <row r="2336" ht="27.0" customHeight="1">
      <c r="A2336" s="8" t="str">
        <f>HYPERLINK("https://www.tenforums.com/tutorials/123233-custom-install-change-microsoft-office-office-deployment-tool.html","Office - Custom install or change with Office Deployment Tool")</f>
        <v>Office - Custom install or change with Office Deployment Tool</v>
      </c>
      <c r="B2336" s="9" t="s">
        <v>2108</v>
      </c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</row>
    <row r="2337" ht="27.0" customHeight="1">
      <c r="A2337" s="8" t="str">
        <f>HYPERLINK("https://www.tenforums.com/tutorials/44647-office-2016-theme-change-windows.html","Office 2016 Theme - Change for Windows ")</f>
        <v>Office 2016 Theme - Change for Windows </v>
      </c>
      <c r="B2337" s="9" t="s">
        <v>2109</v>
      </c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</row>
    <row r="2338" ht="27.0" customHeight="1">
      <c r="A2338" s="8" t="str">
        <f>HYPERLINK("https://www.tenforums.com/tutorials/113678-turn-off-sync-office-2016-files-onedrive-windows-10-a.html","Office 2016 - Turn On or Off Sync Files with OneDrive in Windows 10")</f>
        <v>Office 2016 - Turn On or Off Sync Files with OneDrive in Windows 10</v>
      </c>
      <c r="B2338" s="9" t="s">
        <v>2110</v>
      </c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</row>
    <row r="2339" ht="27.0" customHeight="1">
      <c r="A2339" s="11" t="str">
        <f>HYPERLINK("https://www.tenforums.com/tutorials/149698-how-add-remove-office-2019-new-context-menu-items-windows-10-a.html","Office 2019 New Context Menu Items - Add or Remove in Windows 10")</f>
        <v>Office 2019 New Context Menu Items - Add or Remove in Windows 10</v>
      </c>
      <c r="B2339" s="10" t="s">
        <v>2069</v>
      </c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</row>
    <row r="2340" ht="27.0" customHeight="1">
      <c r="A2340" s="8" t="str">
        <f>HYPERLINK("https://www.tenforums.com/tutorials/6113-office-365-mobile-add-account-outlook-ios.html","Office 365 Mobile - Add Account to Outlook for iOS")</f>
        <v>Office 365 Mobile - Add Account to Outlook for iOS</v>
      </c>
      <c r="B2340" s="9" t="s">
        <v>2111</v>
      </c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</row>
    <row r="2341" ht="27.0" customHeight="1">
      <c r="A2341" s="11" t="s">
        <v>2112</v>
      </c>
      <c r="B2341" s="10" t="s">
        <v>134</v>
      </c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</row>
    <row r="2342" ht="27.0" customHeight="1">
      <c r="A2342" s="8" t="str">
        <f>HYPERLINK("https://www.tenforums.com/tutorials/122869-encrypt-unencrypt-offline-files-cache-windows.html","Offline Files Cache - Encrypt or Unencrypt in Windows")</f>
        <v>Offline Files Cache - Encrypt or Unencrypt in Windows</v>
      </c>
      <c r="B2342" s="9" t="s">
        <v>2113</v>
      </c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</row>
    <row r="2343" ht="27.0" customHeight="1">
      <c r="A2343" s="8" t="str">
        <f>HYPERLINK("https://www.tenforums.com/tutorials/123067-create-new-offline-files-sync-schedule-windows.html","Offline Files - Create New Sync Schedule in Windows")</f>
        <v>Offline Files - Create New Sync Schedule in Windows</v>
      </c>
      <c r="B2343" s="9" t="s">
        <v>2114</v>
      </c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</row>
    <row r="2344" ht="27.0" customHeight="1">
      <c r="A2344" s="8" t="str">
        <f>HYPERLINK("https://www.tenforums.com/tutorials/123077-delete-offline-files-sync-schedule-windows.html","Offline Files - Delete Sync Schedule in Windows")</f>
        <v>Offline Files - Delete Sync Schedule in Windows</v>
      </c>
      <c r="B2344" s="9" t="s">
        <v>2115</v>
      </c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</row>
    <row r="2345" ht="27.0" customHeight="1">
      <c r="A2345" s="8" t="str">
        <f>HYPERLINK("https://www.tenforums.com/tutorials/122995-change-offline-files-disk-usage-limits-windows.html","Offline Files Disk Usage Limits - Change in Windows")</f>
        <v>Offline Files Disk Usage Limits - Change in Windows</v>
      </c>
      <c r="B2345" s="9" t="s">
        <v>2116</v>
      </c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</row>
    <row r="2346" ht="27.0" customHeight="1">
      <c r="A2346" s="8" t="str">
        <f>HYPERLINK("https://www.tenforums.com/tutorials/123078-edit-offline-files-sync-schedule-windows.html","Offline Files - Edit Sync Schedule in Windows")</f>
        <v>Offline Files - Edit Sync Schedule in Windows</v>
      </c>
      <c r="B2346" s="9" t="s">
        <v>2117</v>
      </c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</row>
    <row r="2347" ht="27.0" customHeight="1">
      <c r="A2347" s="8" t="str">
        <f>HYPERLINK("https://www.tenforums.com/tutorials/122727-enable-disable-offline-files-windows.html","Offline Files - Enable or Disable in Windows")</f>
        <v>Offline Files - Enable or Disable in Windows</v>
      </c>
      <c r="B2347" s="9" t="s">
        <v>2118</v>
      </c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</row>
    <row r="2348" ht="27.0" customHeight="1">
      <c r="A2348" s="8" t="str">
        <f>HYPERLINK("https://www.tenforums.com/tutorials/122928-create-offline-files-folder-shortcut-windows.html","Offline Files Folder Shortcut - Create in Windows")</f>
        <v>Offline Files Folder Shortcut - Create in Windows</v>
      </c>
      <c r="B2348" s="9" t="s">
        <v>2119</v>
      </c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</row>
    <row r="2349" ht="27.0" customHeight="1">
      <c r="A2349" s="8" t="str">
        <f>HYPERLINK("https://www.tenforums.com/tutorials/123120-manually-sync-offline-files-windows.html","Offline Files - Manually Sync in Windows")</f>
        <v>Offline Files - Manually Sync in Windows</v>
      </c>
      <c r="B2349" s="9" t="s">
        <v>2120</v>
      </c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</row>
    <row r="2350" ht="27.0" customHeight="1">
      <c r="A2350" s="8" t="str">
        <f>HYPERLINK("https://www.tenforums.com/tutorials/122795-set-unset-network-files-always-available-offline-windows.html","Offline Files - Set or Unset Network Files as Always Available Offline in Windows")</f>
        <v>Offline Files - Set or Unset Network Files as Always Available Offline in Windows</v>
      </c>
      <c r="B2350" s="9" t="s">
        <v>2121</v>
      </c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</row>
    <row r="2351" ht="27.0" customHeight="1">
      <c r="A2351" s="11" t="s">
        <v>2122</v>
      </c>
      <c r="B2351" s="10" t="s">
        <v>2123</v>
      </c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</row>
    <row r="2352" ht="27.0" customHeight="1">
      <c r="A2352" s="8" t="str">
        <f>HYPERLINK("https://www.tenforums.com/tutorials/95008-dism-add-remove-drivers-offline-image.html","Offline Image - Add or Remove Drivers using DISM")</f>
        <v>Offline Image - Add or Remove Drivers using DISM</v>
      </c>
      <c r="B2352" s="9" t="s">
        <v>807</v>
      </c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</row>
    <row r="2353" ht="27.0" customHeight="1">
      <c r="A2353" s="8" t="str">
        <f>HYPERLINK("https://www.tenforums.com/tutorials/95002-dism-edit-registry-offline-image.html","Offline Image - Edit Registry using DISM")</f>
        <v>Offline Image - Edit Registry using DISM</v>
      </c>
      <c r="B2353" s="9" t="s">
        <v>809</v>
      </c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</row>
    <row r="2354" ht="27.0" customHeight="1">
      <c r="A2354" s="8" t="str">
        <f>HYPERLINK("https://www.tenforums.com/tutorials/106248-enable-disable-automatic-updates-offline-maps-windows-10-a.html","Offline Maps Automatic Updates - Enable or Disable in Windows 10")</f>
        <v>Offline Maps Automatic Updates - Enable or Disable in Windows 10</v>
      </c>
      <c r="B2354" s="9" t="s">
        <v>1510</v>
      </c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</row>
    <row r="2355" ht="27.0" customHeight="1">
      <c r="A2355" s="8" t="str">
        <f>HYPERLINK("https://www.tenforums.com/tutorials/52868-offline-maps-automatic-updates-turn-off-windows-10-a.html","Offline Maps Automatic Updates - Turn On or Off in Windows 10 ")</f>
        <v>Offline Maps Automatic Updates - Turn On or Off in Windows 10 </v>
      </c>
      <c r="B2355" s="9" t="s">
        <v>1511</v>
      </c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</row>
    <row r="2356" ht="27.0" customHeight="1">
      <c r="A2356" s="8" t="str">
        <f>HYPERLINK("https://www.tenforums.com/tutorials/52864-offline-maps-check-updates-windows-10-a.html","Offline Maps - Check for Updates in Windows 10 ")</f>
        <v>Offline Maps - Check for Updates in Windows 10 </v>
      </c>
      <c r="B2356" s="9" t="s">
        <v>2124</v>
      </c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</row>
    <row r="2357" ht="27.0" customHeight="1">
      <c r="A2357" s="8" t="str">
        <f>HYPERLINK("https://www.tenforums.com/tutorials/52758-offline-maps-download-windows-10-a.html","Offline Maps - Download in Windows 10 ")</f>
        <v>Offline Maps - Download in Windows 10 </v>
      </c>
      <c r="B2357" s="9" t="s">
        <v>1508</v>
      </c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</row>
    <row r="2358" ht="27.0" customHeight="1">
      <c r="A2358" s="8" t="str">
        <f>HYPERLINK("https://www.tenforums.com/tutorials/83220-turn-off-download-maps-over-metered-connections-windows-10-a.html","Offline Maps Downlod over Metered Connections - Turn On or Off in Windows 10")</f>
        <v>Offline Maps Downlod over Metered Connections - Turn On or Off in Windows 10</v>
      </c>
      <c r="B2358" s="10" t="s">
        <v>1512</v>
      </c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</row>
    <row r="2359" ht="27.0" customHeight="1">
      <c r="A2359" s="8" t="str">
        <f>HYPERLINK("https://www.tenforums.com/tutorials/52777-offline-maps-storage-location-change-windows-10-a.html","Offline Maps Storage Location - Change in Windows 10 ")</f>
        <v>Offline Maps Storage Location - Change in Windows 10 </v>
      </c>
      <c r="B2359" s="9" t="s">
        <v>1513</v>
      </c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</row>
    <row r="2360" ht="27.0" customHeight="1">
      <c r="A2360" s="8" t="str">
        <f>HYPERLINK("https://www.tenforums.com/tutorials/87172-move-off-screen-window-back-screen-windows-10-a.html","Off-Screen Window - Move Back On-Screen in Windows 10")</f>
        <v>Off-Screen Window - Move Back On-Screen in Windows 10</v>
      </c>
      <c r="B2360" s="9" t="s">
        <v>2125</v>
      </c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</row>
    <row r="2361" ht="27.0" customHeight="1">
      <c r="A2361" s="8" t="str">
        <f>HYPERLINK("https://www.tenforums.com/tutorials/4818-onedrive-add-remove-navigation-pane-windows-10-a.html","OneDrive - Add or Remove from Navigation Pane in Windows 10")</f>
        <v>OneDrive - Add or Remove from Navigation Pane in Windows 10</v>
      </c>
      <c r="B2361" s="9" t="s">
        <v>2126</v>
      </c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</row>
    <row r="2362" ht="27.0" customHeight="1">
      <c r="A2362" s="8" t="str">
        <f>HYPERLINK("https://www.tenforums.com/tutorials/101421-auto-save-desktop-onedrive-pc-windows-10-a.html","OneDrive - Auto Save Desktop to OneDrive or This PC in Windows 10")</f>
        <v>OneDrive - Auto Save Desktop to OneDrive or This PC in Windows 10</v>
      </c>
      <c r="B2362" s="9" t="s">
        <v>724</v>
      </c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</row>
    <row r="2363" ht="27.0" customHeight="1">
      <c r="A2363" s="8" t="str">
        <f>HYPERLINK("https://www.tenforums.com/tutorials/30052-auto-save-documents-onedrive-pc-windows-10-a.html","OneDrive - Auto Save Documents to OneDrive or This PC in Windows 10")</f>
        <v>OneDrive - Auto Save Documents to OneDrive or This PC in Windows 10</v>
      </c>
      <c r="B2363" s="9" t="s">
        <v>839</v>
      </c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</row>
    <row r="2364" ht="27.0" customHeight="1">
      <c r="A2364" s="8" t="str">
        <f>HYPERLINK("https://www.tenforums.com/tutorials/24298-onedrive-auto-save-photos-videos-turn-off-windows-10-a.html","OneDrive - Auto Save Photos and Videos - Turn On or Off in Windows 10")</f>
        <v>OneDrive - Auto Save Photos and Videos - Turn On or Off in Windows 10</v>
      </c>
      <c r="B2364" s="9" t="s">
        <v>2127</v>
      </c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</row>
    <row r="2365" ht="27.0" customHeight="1">
      <c r="A2365" s="8" t="str">
        <f>HYPERLINK("https://www.tenforums.com/tutorials/101422-auto-save-pictures-onedrive-pc-windows-10-a.html","OneDrive - Auto Save Pictures to OneDrive or This PC in Windows 10")</f>
        <v>OneDrive - Auto Save Pictures to OneDrive or This PC in Windows 10</v>
      </c>
      <c r="B2365" s="9" t="s">
        <v>2128</v>
      </c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</row>
    <row r="2366" ht="27.0" customHeight="1">
      <c r="A2366" s="8" t="str">
        <f>HYPERLINK("https://www.tenforums.com/tutorials/24333-onedrive-auto-save-screenshots-turn-off-windows-10-a.html","OneDrive Auto Save Screenshots - Turn On or Off in Windows 10")</f>
        <v>OneDrive Auto Save Screenshots - Turn On or Off in Windows 10</v>
      </c>
      <c r="B2366" s="9" t="s">
        <v>2129</v>
      </c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</row>
    <row r="2367" ht="27.0" customHeight="1">
      <c r="A2367" s="8" t="str">
        <f>HYPERLINK("https://www.tenforums.com/tutorials/7164-backup-windows-10-mobile-phones-create-manage.html","OneDrive - Backup to on Windows 10 Mobile Phone")</f>
        <v>OneDrive - Backup to on Windows 10 Mobile Phone</v>
      </c>
      <c r="B2367" s="9" t="s">
        <v>259</v>
      </c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</row>
    <row r="2368" ht="27.0" customHeight="1">
      <c r="A2368" s="8" t="str">
        <f>HYPERLINK("https://www.tenforums.com/tutorials/52386-onedrive-change-permissions-shared-files-folders.html","OneDrive - Change Permissions of Shared Files and Folders ")</f>
        <v>OneDrive - Change Permissions of Shared Files and Folders </v>
      </c>
      <c r="B2368" s="9" t="s">
        <v>2130</v>
      </c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</row>
    <row r="2369" ht="27.0" customHeight="1">
      <c r="A2369" s="8" t="str">
        <f>HYPERLINK("https://www.tenforums.com/tutorials/100775-turn-off-onedrive-cloud-states-navigation-pane-windows-10-a.html","OneDrive Cloud States in Navigation Pane - Turn On or Off in Windows 10")</f>
        <v>OneDrive Cloud States in Navigation Pane - Turn On or Off in Windows 10</v>
      </c>
      <c r="B2369" s="9" t="s">
        <v>2032</v>
      </c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</row>
    <row r="2370" ht="27.0" customHeight="1">
      <c r="A2370" s="8" t="str">
        <f>HYPERLINK("https://www.tenforums.com/tutorials/127208-add-remove-move-onedrive-context-menu-windows-10-a.html","OneDrive Context Menu - Add or Remove in Windows 10")</f>
        <v>OneDrive Context Menu - Add or Remove in Windows 10</v>
      </c>
      <c r="B2370" s="9" t="s">
        <v>1962</v>
      </c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</row>
    <row r="2371" ht="27.0" customHeight="1">
      <c r="A2371" s="8" t="str">
        <f>HYPERLINK("https://www.tenforums.com/tutorials/67964-onedrive-create-online-excel-survey-free-office-online.html","OneDrive - Create an online Excel survey with free Office Online ")</f>
        <v>OneDrive - Create an online Excel survey with free Office Online </v>
      </c>
      <c r="B2371" s="9" t="s">
        <v>2131</v>
      </c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</row>
    <row r="2372" ht="27.0" customHeight="1">
      <c r="A2372" s="8" t="str">
        <f>HYPERLINK("https://www.tenforums.com/tutorials/39888-bitlocker-recovery-key-delete-onedrive-microsoft-account.html","OneDrive - Delete BitLocker Recovery Key from Microsoft Account")</f>
        <v>OneDrive - Delete BitLocker Recovery Key from Microsoft Account</v>
      </c>
      <c r="B2372" s="9" t="s">
        <v>310</v>
      </c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</row>
    <row r="2373" ht="27.0" customHeight="1">
      <c r="A2373" s="8" t="str">
        <f>HYPERLINK("https://www.tenforums.com/tutorials/37811-onedrive-desktop-icon-add-remove-windows-10-a.html","OneDrive Desktop Icon - Add or Remove in Windows 10")</f>
        <v>OneDrive Desktop Icon - Add or Remove in Windows 10</v>
      </c>
      <c r="B2373" s="9" t="s">
        <v>2132</v>
      </c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</row>
    <row r="2374" ht="27.0" customHeight="1">
      <c r="A2374" s="8" t="str">
        <f>HYPERLINK("https://www.tenforums.com/tutorials/53244-onedrive-download-upload-rate-limit-windows-10-a.html","OneDrive Download and Upload Rate - Limit in Windows 10 ")</f>
        <v>OneDrive Download and Upload Rate - Limit in Windows 10 </v>
      </c>
      <c r="B2374" s="9" t="s">
        <v>2133</v>
      </c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</row>
    <row r="2375" ht="27.0" customHeight="1">
      <c r="A2375" s="8" t="str">
        <f>HYPERLINK("https://www.tenforums.com/tutorials/5958-onedrive-fetch-files-add-remove-windows-10-pcs.html","OneDrive Fetch Files - Add or Remove Windows 10 PCs")</f>
        <v>OneDrive Fetch Files - Add or Remove Windows 10 PCs</v>
      </c>
      <c r="B2375" s="9" t="s">
        <v>2134</v>
      </c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</row>
    <row r="2376" ht="27.0" customHeight="1">
      <c r="A2376" s="8" t="str">
        <f>HYPERLINK("https://www.tenforums.com/tutorials/3191-onedrive-fetch-files-turn-off-windows-10-a.html","OneDrive Fetch Files - Turn On or Off in Windows 10")</f>
        <v>OneDrive Fetch Files - Turn On or Off in Windows 10</v>
      </c>
      <c r="B2376" s="9" t="s">
        <v>2135</v>
      </c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</row>
    <row r="2377" ht="27.0" customHeight="1">
      <c r="A2377" s="8" t="str">
        <f>HYPERLINK("https://www.tenforums.com/tutorials/86856-mark-onedrive-files-always-keep-device-windows-10-a.html","OneDrive Files - Mark as Always keep on this device for Offline Use in Windows 10")</f>
        <v>OneDrive Files - Mark as Always keep on this device for Offline Use in Windows 10</v>
      </c>
      <c r="B2377" s="9" t="s">
        <v>2136</v>
      </c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</row>
    <row r="2378" ht="27.0" customHeight="1">
      <c r="A2378" s="8" t="str">
        <f>HYPERLINK("https://www.tenforums.com/tutorials/112382-automatically-make-onedrive-files-demand-online-only-windows-10-a.html","OneDrive Files On-Demand - Automatically Make Online-only in Windows 10")</f>
        <v>OneDrive Files On-Demand - Automatically Make Online-only in Windows 10</v>
      </c>
      <c r="B2378" s="9" t="s">
        <v>2137</v>
      </c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</row>
    <row r="2379" ht="27.0" customHeight="1">
      <c r="A2379" s="8" t="str">
        <f>HYPERLINK("https://www.tenforums.com/tutorials/86844-turn-off-onedrive-files-demand-windows-10-a.html","OneDrive Files On-Demand - Turn On or Off in Windows 10")</f>
        <v>OneDrive Files On-Demand - Turn On or Off in Windows 10</v>
      </c>
      <c r="B2379" s="9" t="s">
        <v>2138</v>
      </c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</row>
    <row r="2380" ht="27.0" customHeight="1">
      <c r="A2380" s="8" t="str">
        <f>HYPERLINK("https://www.tenforums.com/tutorials/75052-onedrive-folder-change-location-windows-10-a.html","OneDrive Folder - Change Location in Windows 10")</f>
        <v>OneDrive Folder - Change Location in Windows 10</v>
      </c>
      <c r="B2380" s="10" t="s">
        <v>2139</v>
      </c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</row>
    <row r="2381" ht="27.0" customHeight="1">
      <c r="A2381" s="8" t="str">
        <f>HYPERLINK("https://www.tenforums.com/tutorials/52116-onedrive-folder-shortcut-create-windows-10-a.html","OneDrive folder Shortcut - Create in Windows 10 ")</f>
        <v>OneDrive folder Shortcut - Create in Windows 10 </v>
      </c>
      <c r="B2381" s="9" t="s">
        <v>2140</v>
      </c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</row>
    <row r="2382" ht="27.0" customHeight="1">
      <c r="A2382" s="8" t="str">
        <f>HYPERLINK("https://www.tenforums.com/tutorials/86869-free-up-space-locally-available-onedrive-files-windows-10-a.html","OneDrive - Free Up Space from Locally Available Files in Windows 10")</f>
        <v>OneDrive - Free Up Space from Locally Available Files in Windows 10</v>
      </c>
      <c r="B2382" s="9" t="s">
        <v>2141</v>
      </c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</row>
    <row r="2383" ht="27.0" customHeight="1">
      <c r="A2383" s="11" t="s">
        <v>2142</v>
      </c>
      <c r="B2383" s="10" t="s">
        <v>2143</v>
      </c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</row>
    <row r="2384" ht="27.0" customHeight="1">
      <c r="A2384" s="8" t="str">
        <f>HYPERLINK("https://www.tenforums.com/tutorials/16278-onedrive-integration-enable-disable-windows-10-a.html","OneDrive Integration - Enable or Disable in Windows 10")</f>
        <v>OneDrive Integration - Enable or Disable in Windows 10</v>
      </c>
      <c r="B2384" s="9" t="s">
        <v>2144</v>
      </c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</row>
    <row r="2385" ht="27.0" customHeight="1">
      <c r="A2385" s="8" t="str">
        <f>HYPERLINK("https://www.tenforums.com/tutorials/127208-add-remove-move-onedrive-context-menu-windows-10-a.html","OneDrive - Move to OneDrive Context Menu - Add or Remove in Windows 10")</f>
        <v>OneDrive - Move to OneDrive Context Menu - Add or Remove in Windows 10</v>
      </c>
      <c r="B2385" s="9" t="s">
        <v>1962</v>
      </c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</row>
    <row r="2386" ht="27.0" customHeight="1">
      <c r="A2386" s="8" t="str">
        <f>HYPERLINK("https://www.tenforums.com/tutorials/73251-onedrive-new-flyout-notification-enable-disable-windows-10-a.html","OneDrive New Flyout Notification - Enable or Disable in Windows 10 ")</f>
        <v>OneDrive New Flyout Notification - Enable or Disable in Windows 10 </v>
      </c>
      <c r="B2386" s="9" t="s">
        <v>2145</v>
      </c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</row>
    <row r="2387" ht="27.0" customHeight="1">
      <c r="A2387" s="8" t="str">
        <f>HYPERLINK("https://www.tenforums.com/tutorials/127287-enable-disable-onedrive-notifications-removing-files-cloud.html","OneDrive Notifications before Removing Files from Cloud - Enable or Disable in Windows 10")</f>
        <v>OneDrive Notifications before Removing Files from Cloud - Enable or Disable in Windows 10</v>
      </c>
      <c r="B2387" s="9" t="s">
        <v>2146</v>
      </c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</row>
    <row r="2388" ht="27.0" customHeight="1">
      <c r="A2388" s="8" t="str">
        <f>HYPERLINK("https://www.tenforums.com/tutorials/52081-onedrive-notifications-shared-files-turn-off-windows-10-a.html","OneDrive Notifications for Shared Files - Turn On or Off in Windows 10")</f>
        <v>OneDrive Notifications for Shared Files - Turn On or Off in Windows 10</v>
      </c>
      <c r="B2388" s="9" t="s">
        <v>2147</v>
      </c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</row>
    <row r="2389" ht="27.0" customHeight="1">
      <c r="A2389" s="8" t="str">
        <f>HYPERLINK("https://www.tenforums.com/tutorials/127283-enable-disable-onedrive-notifications-when-files-deleted-cloud.html","OneDrive Notifications when Files Deleted in Cloud - Enable or Disable in Windows 10")</f>
        <v>OneDrive Notifications when Files Deleted in Cloud - Enable or Disable in Windows 10</v>
      </c>
      <c r="B2389" s="9" t="s">
        <v>2148</v>
      </c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</row>
    <row r="2390" ht="27.0" customHeight="1">
      <c r="A2390" s="8" t="str">
        <f>HYPERLINK("https://www.tenforums.com/tutorials/3211-onedrive-open-close-context-menu-add-windows-10-a.html","OneDrive Open or Close Context Menu - Add in Windows 10")</f>
        <v>OneDrive Open or Close Context Menu - Add in Windows 10</v>
      </c>
      <c r="B2390" s="9" t="s">
        <v>2149</v>
      </c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</row>
    <row r="2391" ht="27.0" customHeight="1">
      <c r="A2391" s="11" t="str">
        <f>HYPERLINK("https://www.tenforums.com/tutorials/116029-turn-off-onedrive-pc-folder-backup-protection-windows-10-a.html","OneDrive PC Folder Backup Protection - Turn On or Off in Windows 10")</f>
        <v>OneDrive PC Folder Backup Protection - Turn On or Off in Windows 10</v>
      </c>
      <c r="B2391" s="10" t="s">
        <v>2150</v>
      </c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</row>
    <row r="2392" ht="27.0" customHeight="1">
      <c r="A2392" s="11" t="str">
        <f>HYPERLINK("https://www.tenforums.com/tutorials/141441-enable-disable-personal-vault-onedrive-windows-10-a.html","OneDrive Personal Vault - Enable or Disable in OneDrive and Windows 10")</f>
        <v>OneDrive Personal Vault - Enable or Disable in OneDrive and Windows 10</v>
      </c>
      <c r="B2392" s="10" t="s">
        <v>2151</v>
      </c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</row>
    <row r="2393" ht="27.0" customHeight="1">
      <c r="A2393" s="11" t="str">
        <f>HYPERLINK("https://www.tenforums.com/tutorials/148522-change-onedrive-personal-vault-inactivity-lock-time-windows-10-a.html","OneDrive Personal Vault Inactivity Lock Time - Change in Windows 10")</f>
        <v>OneDrive Personal Vault Inactivity Lock Time - Change in Windows 10</v>
      </c>
      <c r="B2393" s="10" t="s">
        <v>2152</v>
      </c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</row>
    <row r="2394" ht="27.0" customHeight="1">
      <c r="A2394" s="11" t="str">
        <f>HYPERLINK("https://www.tenforums.com/tutorials/141506-lock-onedrive-personal-vault-windows-10-a.html","OneDrive Personal Vault - Lock in Windows 10")</f>
        <v>OneDrive Personal Vault - Lock in Windows 10</v>
      </c>
      <c r="B2394" s="10" t="s">
        <v>2153</v>
      </c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</row>
    <row r="2395" ht="27.0" customHeight="1">
      <c r="A2395" s="11" t="str">
        <f>HYPERLINK("https://www.tenforums.com/tutorials/141456-set-up-onedrive-personal-vault-windows-10-a.html","OneDrive Personal Vault - Set up in Windows 10")</f>
        <v>OneDrive Personal Vault - Set up in Windows 10</v>
      </c>
      <c r="B2395" s="10" t="s">
        <v>2154</v>
      </c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</row>
    <row r="2396" ht="27.0" customHeight="1">
      <c r="A2396" s="11" t="str">
        <f>HYPERLINK("https://www.tenforums.com/tutorials/141501-unlock-onedrive-personal-vault-windows-10-a.html","OneDrive Personal Vault - Unlock in Windows 10")</f>
        <v>OneDrive Personal Vault - Unlock in Windows 10</v>
      </c>
      <c r="B2396" s="10" t="s">
        <v>2155</v>
      </c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</row>
    <row r="2397" ht="27.0" customHeight="1">
      <c r="A2397" s="11" t="s">
        <v>2156</v>
      </c>
      <c r="B2397" s="10" t="s">
        <v>2157</v>
      </c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</row>
    <row r="2398" ht="27.0" customHeight="1">
      <c r="A2398" s="8" t="str">
        <f>HYPERLINK("https://www.tenforums.com/tutorials/3219-onedrive-run-startup-turn-off-windows-10-a.html","OneDrive Run at Startup - Turn On or Off in Windows 10")</f>
        <v>OneDrive Run at Startup - Turn On or Off in Windows 10</v>
      </c>
      <c r="B2398" s="9" t="s">
        <v>2158</v>
      </c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</row>
    <row r="2399" ht="27.0" customHeight="1">
      <c r="A2399" s="8" t="str">
        <f>HYPERLINK("https://www.tenforums.com/tutorials/2905-onedrive-selective-sync-choose-folders-windows-10-a.html","OneDrive Selective Sync - Choose Folders in Windows 10")</f>
        <v>OneDrive Selective Sync - Choose Folders in Windows 10</v>
      </c>
      <c r="B2399" s="9" t="s">
        <v>2159</v>
      </c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</row>
    <row r="2400" ht="27.0" customHeight="1">
      <c r="A2400" s="8" t="str">
        <f>HYPERLINK("https://www.tenforums.com/tutorials/52210-onedrive-share-files-folders.html","OneDrive - Share Files and Folders ")</f>
        <v>OneDrive - Share Files and Folders </v>
      </c>
      <c r="B2400" s="9" t="s">
        <v>2160</v>
      </c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</row>
    <row r="2401" ht="27.0" customHeight="1">
      <c r="A2401" s="8" t="str">
        <f>HYPERLINK("https://www.tenforums.com/tutorials/52320-onedrive-see-shared-files-folders.html","OneDrive - See Shared Files and Folders ")</f>
        <v>OneDrive - See Shared Files and Folders </v>
      </c>
      <c r="B2401" s="9" t="s">
        <v>2161</v>
      </c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</row>
    <row r="2402" ht="27.0" customHeight="1">
      <c r="A2402" s="8" t="str">
        <f>HYPERLINK("https://www.tenforums.com/tutorials/36246-link-unlink-onedrive-microsoft-account-windows-10-a.html#option2","OneDrive - Setup on Windows 10 PC")</f>
        <v>OneDrive - Setup on Windows 10 PC</v>
      </c>
      <c r="B2402" s="9" t="s">
        <v>2162</v>
      </c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</row>
    <row r="2403" ht="27.0" customHeight="1">
      <c r="A2403" s="8" t="str">
        <f>HYPERLINK("https://www.tenforums.com/tutorials/52491-onedrive-shared-folders-add-remove-your-onedrive.html","OneDrive Shared Folders - Add or Remove from Your OneDrive ")</f>
        <v>OneDrive Shared Folders - Add or Remove from Your OneDrive </v>
      </c>
      <c r="B2403" s="9" t="s">
        <v>2163</v>
      </c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</row>
    <row r="2404" ht="27.0" customHeight="1">
      <c r="A2404" s="8" t="str">
        <f>HYPERLINK("https://www.tenforums.com/tutorials/52275-onedrive-stop-sharing-files-folders.html","OneDrive - Stop Sharing Files and Folders ")</f>
        <v>OneDrive - Stop Sharing Files and Folders </v>
      </c>
      <c r="B2404" s="9" t="s">
        <v>2164</v>
      </c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</row>
    <row r="2405" ht="27.0" customHeight="1">
      <c r="A2405" s="8" t="str">
        <f>HYPERLINK("https://www.tenforums.com/tutorials/92892-sync-any-folder-onedrive-windows-10-a.html","OneDrive - Sync Any Folder to OneDrive in Windows 10")</f>
        <v>OneDrive - Sync Any Folder to OneDrive in Windows 10</v>
      </c>
      <c r="B2405" s="9" t="s">
        <v>2165</v>
      </c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</row>
    <row r="2406" ht="27.0" customHeight="1">
      <c r="A2406" s="8" t="str">
        <f>HYPERLINK("https://www.tenforums.com/tutorials/127218-enable-disable-automatic-pause-onedrive-sync-battery-saver-mode.html","OneDrive Sync - Enable or Disable Automatic Pause Sync in Battery Saver Mode")</f>
        <v>OneDrive Sync - Enable or Disable Automatic Pause Sync in Battery Saver Mode</v>
      </c>
      <c r="B2406" s="9" t="s">
        <v>2166</v>
      </c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</row>
    <row r="2407" ht="27.0" customHeight="1">
      <c r="A2407" s="8" t="str">
        <f>HYPERLINK("https://www.tenforums.com/tutorials/127230-enable-disable-automatic-pause-onedrive-sync-metered-network.html","OneDrive Sync - Enable or Disable Automatic Pause Sync on Metered Network")</f>
        <v>OneDrive Sync - Enable or Disable Automatic Pause Sync on Metered Network</v>
      </c>
      <c r="B2407" s="9" t="s">
        <v>2167</v>
      </c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</row>
    <row r="2408" ht="27.0" customHeight="1">
      <c r="A2408" s="8" t="str">
        <f>HYPERLINK("https://www.tenforums.com/tutorials/40537-onedrive-sync-multiple-accounts-windows.html","OneDrive - Sync Multiple Accounts in Windows")</f>
        <v>OneDrive - Sync Multiple Accounts in Windows</v>
      </c>
      <c r="B2408" s="9" t="s">
        <v>2168</v>
      </c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</row>
    <row r="2409" ht="27.0" customHeight="1">
      <c r="A2409" s="8" t="str">
        <f>HYPERLINK("https://www.tenforums.com/tutorials/113678-turn-off-sync-office-2016-files-onedrive-windows-10-a.html","OneDrive Sync Office 2016 Files with - Turn On or Off in Windows 10")</f>
        <v>OneDrive Sync Office 2016 Files with - Turn On or Off in Windows 10</v>
      </c>
      <c r="B2409" s="9" t="s">
        <v>2110</v>
      </c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</row>
    <row r="2410" ht="27.0" customHeight="1">
      <c r="A2410" s="8" t="str">
        <f>HYPERLINK("https://www.tenforums.com/tutorials/82119-reset-onedrive-sync-windows-10-a.html","OneDrive Sync - Reset in Windows 10")</f>
        <v>OneDrive Sync - Reset in Windows 10</v>
      </c>
      <c r="B2410" s="10" t="s">
        <v>2169</v>
      </c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</row>
    <row r="2411" ht="27.0" customHeight="1">
      <c r="A2411" s="8" t="str">
        <f>HYPERLINK("https://www.tenforums.com/tutorials/82203-pause-syncing-onedrive-windows-10-a.html","OneDrive Syncing - Pause in Windows 10")</f>
        <v>OneDrive Syncing - Pause in Windows 10</v>
      </c>
      <c r="B2411" s="10" t="s">
        <v>2170</v>
      </c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</row>
    <row r="2412" ht="27.0" customHeight="1">
      <c r="A2412" s="8" t="str">
        <f>HYPERLINK("https://www.tenforums.com/tutorials/116055-uninstall-onedrive-windows-10-a.html","OneDrive - Uninstall in Windows 10")</f>
        <v>OneDrive - Uninstall in Windows 10</v>
      </c>
      <c r="B2412" s="9" t="s">
        <v>2171</v>
      </c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</row>
    <row r="2413" ht="27.0" customHeight="1">
      <c r="A2413" s="8" t="str">
        <f>HYPERLINK("https://www.tenforums.com/tutorials/36246-onedrive-unlink-windows-10-a.html","OneDrive - Unlink and Link Account in Windows 10")</f>
        <v>OneDrive - Unlink and Link Account in Windows 10</v>
      </c>
      <c r="B2413" s="9" t="s">
        <v>2172</v>
      </c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</row>
    <row r="2414" ht="27.0" customHeight="1">
      <c r="A2414" s="8" t="str">
        <f>HYPERLINK("https://www.tenforums.com/tutorials/81565-copy-text-picture-onenote.html","OneNote - Copy Text from Picture")</f>
        <v>OneNote - Copy Text from Picture</v>
      </c>
      <c r="B2414" s="10" t="s">
        <v>2173</v>
      </c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</row>
    <row r="2415" ht="27.0" customHeight="1">
      <c r="A2415" s="8" t="str">
        <f>HYPERLINK("https://www.tenforums.com/tutorials/118136-enable-disable-online-speech-recognition-windows-10-a.html","Online Speech Recognition - Enable or Disable in Windows 10")</f>
        <v>Online Speech Recognition - Enable or Disable in Windows 10</v>
      </c>
      <c r="B2415" s="9" t="s">
        <v>2174</v>
      </c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</row>
    <row r="2416" ht="27.0" customHeight="1">
      <c r="A2416" s="8" t="str">
        <f>HYPERLINK("https://www.tenforums.com/tutorials/101902-turn-off-online-speech-recognition-windows-10-a.html","Online Speech Recognition - Turn On or Off in Windows 10")</f>
        <v>Online Speech Recognition - Turn On or Off in Windows 10</v>
      </c>
      <c r="B2416" s="9" t="s">
        <v>2175</v>
      </c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</row>
    <row r="2417" ht="27.0" customHeight="1">
      <c r="A2417" s="8" t="str">
        <f>HYPERLINK("https://www.tenforums.com/tutorials/115507-backup-restore-screen-keyboard-options-windows.html","On-Screen Keyboard Options - Backup and Restore in Windows")</f>
        <v>On-Screen Keyboard Options - Backup and Restore in Windows</v>
      </c>
      <c r="B2417" s="9" t="s">
        <v>2176</v>
      </c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</row>
    <row r="2418" ht="27.0" customHeight="1">
      <c r="A2418" s="8" t="str">
        <f>HYPERLINK("https://www.tenforums.com/tutorials/115495-turn-off-screen-keyboard-windows-10-a.html","On-Screen Keyboard - Turn On or Off in Windows 10")</f>
        <v>On-Screen Keyboard - Turn On or Off in Windows 10</v>
      </c>
      <c r="B2418" s="9" t="s">
        <v>2177</v>
      </c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</row>
    <row r="2419" ht="27.0" customHeight="1">
      <c r="A2419" s="8" t="str">
        <f>HYPERLINK("https://www.tenforums.com/tutorials/52655-open-save-common-item-dialog-boxes-reset-windows.html","Open and Save As Common Item Dialog Boxes - Reset in Windows ")</f>
        <v>Open and Save As Common Item Dialog Boxes - Reset in Windows </v>
      </c>
      <c r="B2419" s="9" t="s">
        <v>554</v>
      </c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</row>
    <row r="2420" ht="27.0" customHeight="1">
      <c r="A2420" s="8" t="str">
        <f>HYPERLINK("https://www.tenforums.com/tutorials/60125-open-bash-window-here-context-menu-add-windows-10-a.html","Open Bash window here context menu - Add in Windows 10 ")</f>
        <v>Open Bash window here context menu - Add in Windows 10 </v>
      </c>
      <c r="B2420" s="9" t="s">
        <v>262</v>
      </c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</row>
    <row r="2421" ht="27.0" customHeight="1">
      <c r="A2421" s="8" t="str">
        <f>HYPERLINK("https://www.tenforums.com/tutorials/72024-open-command-window-here-add-windows-10-a.html","Open command window here - Add in Windows 10")</f>
        <v>Open command window here - Add in Windows 10</v>
      </c>
      <c r="B2421" s="9" t="s">
        <v>2178</v>
      </c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</row>
    <row r="2422" ht="27.0" customHeight="1">
      <c r="A2422" s="8" t="str">
        <f>HYPERLINK("https://www.tenforums.com/tutorials/59686-open-command-window-here-administrator-add-windows-10-a.html","Open command window here as administrator - Add in Windows 10 ")</f>
        <v>Open command window here as administrator - Add in Windows 10 </v>
      </c>
      <c r="B2422" s="9" t="s">
        <v>540</v>
      </c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</row>
    <row r="2423" ht="27.0" customHeight="1">
      <c r="A2423" s="8" t="str">
        <f>HYPERLINK("https://www.tenforums.com/tutorials/31416-open-location-context-menu-add-remove-windows-10-a.html","Open File Location context menu - Add or Remove in Windows 10")</f>
        <v>Open File Location context menu - Add or Remove in Windows 10</v>
      </c>
      <c r="B2423" s="9" t="s">
        <v>2179</v>
      </c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</row>
    <row r="2424" ht="27.0" customHeight="1">
      <c r="A2424" s="8" t="str">
        <f>HYPERLINK("https://www.tenforums.com/tutorials/85418-disable-downloaded-files-being-blocked-windows.html","Open File - Security Warning - Disable in Windows")</f>
        <v>Open File - Security Warning - Disable in Windows</v>
      </c>
      <c r="B2424" s="9" t="s">
        <v>320</v>
      </c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</row>
    <row r="2425" ht="27.0" customHeight="1">
      <c r="A2425" s="8" t="str">
        <f>HYPERLINK("https://www.tenforums.com/tutorials/107525-open-folder-new-tab-windows-10-file-explorer.html","Open Folder in New Tab in Windows 10 File Explorer")</f>
        <v>Open Folder in New Tab in Windows 10 File Explorer</v>
      </c>
      <c r="B2425" s="9" t="s">
        <v>1107</v>
      </c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</row>
    <row r="2426" ht="27.0" customHeight="1">
      <c r="A2426" s="8" t="str">
        <f>HYPERLINK("https://www.tenforums.com/tutorials/66634-open-each-folder-same-new-window-windows-10-a.html","Open Folder in Same or New Window in Windows 10 ")</f>
        <v>Open Folder in Same or New Window in Windows 10 </v>
      </c>
      <c r="B2426" s="9" t="s">
        <v>1108</v>
      </c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</row>
    <row r="2427" ht="27.0" customHeight="1">
      <c r="A2427" s="8" t="str">
        <f>HYPERLINK("https://www.tenforums.com/tutorials/31416-open-location-context-menu-add-remove-windows-10-a.html","Open Folder Location context menu - Add or Remove in Windows 10")</f>
        <v>Open Folder Location context menu - Add or Remove in Windows 10</v>
      </c>
      <c r="B2427" s="9" t="s">
        <v>2179</v>
      </c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</row>
    <row r="2428" ht="27.0" customHeight="1">
      <c r="A2428" s="8" t="str">
        <f>HYPERLINK("https://www.tenforums.com/tutorials/77328-open-new-process-context-menu-add-remove-windows-10-a.html","Open in New Process context menu - Add or Remove in Windows 10")</f>
        <v>Open in New Process context menu - Add or Remove in Windows 10</v>
      </c>
      <c r="B2428" s="10" t="s">
        <v>2180</v>
      </c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</row>
    <row r="2429" ht="27.0" customHeight="1">
      <c r="A2429" s="8" t="str">
        <f>HYPERLINK("https://www.tenforums.com/tutorials/107533-add-remove-open-new-tab-context-menu-windows-10-a.html","Open in New Tab context menu - Add or Remove in Windows 10")</f>
        <v>Open in New Tab context menu - Add or Remove in Windows 10</v>
      </c>
      <c r="B2429" s="9" t="s">
        <v>2181</v>
      </c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</row>
    <row r="2430" ht="27.0" customHeight="1">
      <c r="A2430" s="8" t="str">
        <f>HYPERLINK("https://www.tenforums.com/tutorials/77333-open-new-window-context-menu-add-remove-windows.html","Open in New Window context menu - Add or Remove in Windows")</f>
        <v>Open in New Window context menu - Add or Remove in Windows</v>
      </c>
      <c r="B2430" s="10" t="s">
        <v>2182</v>
      </c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</row>
    <row r="2431" ht="27.0" customHeight="1">
      <c r="A2431" s="8" t="str">
        <f>HYPERLINK("https://www.tenforums.com/tutorials/40271-open-items-single-click-double-click-windows-10-a.html","Open Items with Single-Click or Double-Click in Windows 10")</f>
        <v>Open Items with Single-Click or Double-Click in Windows 10</v>
      </c>
      <c r="B2431" s="9" t="s">
        <v>850</v>
      </c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</row>
    <row r="2432" ht="27.0" customHeight="1">
      <c r="A2432" s="8" t="str">
        <f>HYPERLINK("https://www.tenforums.com/tutorials/110473-add-remove-open-linux-shell-here-context-menu-windows-10-a.html","Open Linux shell here context menu - Add or Remove in Windows 10")</f>
        <v>Open Linux shell here context menu - Add or Remove in Windows 10</v>
      </c>
      <c r="B2432" s="9" t="s">
        <v>2183</v>
      </c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</row>
    <row r="2433" ht="27.0" customHeight="1">
      <c r="A2433" s="8" t="str">
        <f>HYPERLINK("https://www.tenforums.com/tutorials/31416-open-location-context-menu-add-remove-windows-10-a.html","Open Location context menu - Add or Remove in Windows 10")</f>
        <v>Open Location context menu - Add or Remove in Windows 10</v>
      </c>
      <c r="B2433" s="9" t="s">
        <v>2179</v>
      </c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</row>
    <row r="2434" ht="27.0" customHeight="1">
      <c r="A2434" s="8" t="str">
        <f>HYPERLINK("https://www.tenforums.com/tutorials/60177-open-powershell-window-here-administrator-add-windows-10-a.html","Open PowerShell window here as administrator - Add in Windows 10 ")</f>
        <v>Open PowerShell window here as administrator - Add in Windows 10 </v>
      </c>
      <c r="B2434" s="9" t="s">
        <v>2184</v>
      </c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</row>
    <row r="2435" ht="27.0" customHeight="1">
      <c r="A2435" s="8" t="str">
        <f>HYPERLINK("https://www.tenforums.com/tutorials/60175-open-powershell-window-here-context-menu-add-windows-10-a.html","Open PowerShell window here context menu - Add in Windows 10 ")</f>
        <v>Open PowerShell window here context menu - Add in Windows 10 </v>
      </c>
      <c r="B2435" s="9" t="s">
        <v>2185</v>
      </c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</row>
    <row r="2436" ht="27.0" customHeight="1">
      <c r="A2436" s="8" t="str">
        <f>HYPERLINK("https://www.tenforums.com/tutorials/91453-remove-look-app-store-open-windows-10-a.html","Open with - Add or Remove 'Look for an app in the Store' in Windows 10")</f>
        <v>Open with - Add or Remove 'Look for an app in the Store' in Windows 10</v>
      </c>
      <c r="B2436" s="9" t="s">
        <v>1454</v>
      </c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</row>
    <row r="2437" ht="27.0" customHeight="1">
      <c r="A2437" s="11" t="str">
        <f>HYPERLINK("https://www.tenforums.com/tutorials/156072-how-add-remove-open-always-use-app-windows-10-a.html","Open With 'Always use this app' - Add or Remove in Windows 10")</f>
        <v>Open With 'Always use this app' - Add or Remove in Windows 10</v>
      </c>
      <c r="B2437" s="10" t="s">
        <v>135</v>
      </c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</row>
    <row r="2438" ht="27.0" customHeight="1">
      <c r="A2438" s="8" t="str">
        <f>HYPERLINK("https://www.tenforums.com/tutorials/5507-default-apps-choose-windows-10-a.html","Open with - Choose Default Apps in Windows 10")</f>
        <v>Open with - Choose Default Apps in Windows 10</v>
      </c>
      <c r="B2438" s="9" t="s">
        <v>185</v>
      </c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</row>
    <row r="2439" ht="27.0" customHeight="1">
      <c r="A2439" s="8" t="str">
        <f>HYPERLINK("https://www.tenforums.com/tutorials/33975-open-context-menu-add-remove-windows-10-a.html","Open with Context Menu - Add or Remove in Windows 10")</f>
        <v>Open with Context Menu - Add or Remove in Windows 10</v>
      </c>
      <c r="B2439" s="9" t="s">
        <v>2186</v>
      </c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</row>
    <row r="2440" ht="27.0" customHeight="1">
      <c r="A2440" s="8" t="str">
        <f>HYPERLINK("https://www.tenforums.com/tutorials/7968-bat-files-add-open-context-menu-windows-10-a.html","Open with Context Menu - Add to BAT files in Windows 10")</f>
        <v>Open with Context Menu - Add to BAT files in Windows 10</v>
      </c>
      <c r="B2440" s="9" t="s">
        <v>263</v>
      </c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</row>
    <row r="2441" ht="27.0" customHeight="1">
      <c r="A2441" s="8" t="str">
        <f>HYPERLINK("https://www.tenforums.com/tutorials/7965-url-internet-shortcuts-add-open-context-menu-windows-10-a.html","Open with Context Menu - Add to URL files in Windows 10")</f>
        <v>Open with Context Menu - Add to URL files in Windows 10</v>
      </c>
      <c r="B2441" s="9" t="s">
        <v>2187</v>
      </c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</row>
    <row r="2442" ht="27.0" customHeight="1">
      <c r="A2442" s="8" t="str">
        <f>HYPERLINK("https://www.tenforums.com/tutorials/112906-remove-programs-open-context-menu-windows.html","Open with Context Menu Remove Programs from in Windows")</f>
        <v>Open with Context Menu Remove Programs from in Windows</v>
      </c>
      <c r="B2442" s="9" t="s">
        <v>2188</v>
      </c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</row>
    <row r="2443" ht="27.0" customHeight="1">
      <c r="A2443" s="8" t="str">
        <f>HYPERLINK("https://www.tenforums.com/tutorials/129137-enable-use-free-built-vpn-opera-browser.html","Opera VPN - Enable and Use")</f>
        <v>Opera VPN - Enable and Use</v>
      </c>
      <c r="B2443" s="9" t="s">
        <v>2189</v>
      </c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</row>
    <row r="2444" ht="27.0" customHeight="1">
      <c r="A2444" s="8" t="str">
        <f>HYPERLINK("https://www.tenforums.com/tutorials/22540-operating-system-name-startup-change-windows-10-a.html","Operating System Name at Startup - Change in Windows 10")</f>
        <v>Operating System Name at Startup - Change in Windows 10</v>
      </c>
      <c r="B2444" s="9" t="s">
        <v>341</v>
      </c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</row>
    <row r="2445" ht="27.0" customHeight="1">
      <c r="A2445" s="8" t="str">
        <f>HYPERLINK("https://www.tenforums.com/tutorials/21934-operating-system-run-startup-choose-default-windows-10-a.html","Operating System to Run at Startup - Choose Default in Windows 10")</f>
        <v>Operating System to Run at Startup - Choose Default in Windows 10</v>
      </c>
      <c r="B2445" s="9" t="s">
        <v>343</v>
      </c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</row>
    <row r="2446" ht="27.0" customHeight="1">
      <c r="A2446" s="8" t="str">
        <f>HYPERLINK("https://www.tenforums.com/tutorials/8933-optimize-defrag-drives-windows-10-a.html","Optimize and Defrag Drives in Windows 10")</f>
        <v>Optimize and Defrag Drives in Windows 10</v>
      </c>
      <c r="B2446" s="9" t="s">
        <v>711</v>
      </c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</row>
    <row r="2447" ht="27.0" customHeight="1">
      <c r="A2447" s="8" t="str">
        <f>HYPERLINK("https://www.tenforums.com/tutorials/32404-optimize-drives-context-menu-add-remove-windows-10-a.html","Optimize Drives context menu - Add or Remove in Windows 10")</f>
        <v>Optimize Drives context menu - Add or Remove in Windows 10</v>
      </c>
      <c r="B2447" s="9" t="s">
        <v>713</v>
      </c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</row>
    <row r="2448" ht="27.0" customHeight="1">
      <c r="A2448" s="8" t="str">
        <f>HYPERLINK("https://www.tenforums.com/tutorials/8963-optimize-drives-schedule-settings-change-windows-10-a.html","Optimize Drives Schedule Settings - Change in Windows 10")</f>
        <v>Optimize Drives Schedule Settings - Change in Windows 10</v>
      </c>
      <c r="B2448" s="9" t="s">
        <v>712</v>
      </c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</row>
    <row r="2449" ht="27.0" customHeight="1">
      <c r="A2449" s="8" t="str">
        <f>HYPERLINK("https://www.tenforums.com/tutorials/73786-optimize-library-add-context-menu-windows-10-a.html","Optimize library for - Add to Context Menu in Windows 10 ")</f>
        <v>Optimize library for - Add to Context Menu in Windows 10 </v>
      </c>
      <c r="B2449" s="9" t="s">
        <v>2190</v>
      </c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</row>
    <row r="2450" ht="27.0" customHeight="1">
      <c r="A2450" s="8" t="str">
        <f>HYPERLINK("https://www.tenforums.com/tutorials/26120-optimize-performance-windows-10-a.html","Optimize Performance of Windows 10")</f>
        <v>Optimize Performance of Windows 10</v>
      </c>
      <c r="B2450" s="9" t="s">
        <v>2191</v>
      </c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</row>
    <row r="2451" ht="27.0" customHeight="1">
      <c r="A2451" s="8" t="str">
        <f>HYPERLINK("https://www.tenforums.com/tutorials/7565-optional-features-manage-windows-10-a.html","Optional Features - Manage in Windows 10")</f>
        <v>Optional Features - Manage in Windows 10</v>
      </c>
      <c r="B2451" s="9" t="s">
        <v>2192</v>
      </c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</row>
    <row r="2452" ht="27.0" customHeight="1">
      <c r="A2452" s="8" t="str">
        <f>HYPERLINK("https://www.tenforums.com/tutorials/9134-do-not-display-last-signed-user-name-windows-10-sign.html","Other User - Show at Startup, Sign out, and Switch User in Windows 10")</f>
        <v>Other User - Show at Startup, Sign out, and Switch User in Windows 10</v>
      </c>
      <c r="B2452" s="9" t="s">
        <v>2193</v>
      </c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</row>
    <row r="2453" ht="27.0" customHeight="1">
      <c r="A2453" s="8" t="str">
        <f>HYPERLINK("https://www.tenforums.com/tutorials/5811-outlook-2013-set-automatically-download-images-attachments.html","Outlook 2013 - Set to Automatically Download Images and Attachments")</f>
        <v>Outlook 2013 - Set to Automatically Download Images and Attachments</v>
      </c>
      <c r="B2453" s="9" t="s">
        <v>2194</v>
      </c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</row>
    <row r="2454" ht="27.0" customHeight="1">
      <c r="A2454" s="12" t="str">
        <f>HYPERLINK("https://www.tenforums.com/tutorials/109373-export-outlook-email-contacts-calendar-pst-file.html","Outlook Email, Contacts, and Calendar - Export to PST file")</f>
        <v>Outlook Email, Contacts, and Calendar - Export to PST file</v>
      </c>
      <c r="B2454" s="10" t="s">
        <v>2195</v>
      </c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</row>
    <row r="2455" ht="27.0" customHeight="1">
      <c r="A2455" s="8" t="str">
        <f>HYPERLINK("https://www.tenforums.com/tutorials/109377-import-outlook-email-contacts-calendar-pst-file.html","Outlook Email, Contacts, and Calendar - Import from PST file")</f>
        <v>Outlook Email, Contacts, and Calendar - Import from PST file</v>
      </c>
      <c r="B2455" s="9" t="s">
        <v>2196</v>
      </c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</row>
    <row r="2456" ht="27.0" customHeight="1">
      <c r="A2456" s="11" t="str">
        <f>HYPERLINK("https://www.tenforums.com/tutorials/113315-export-import-contacts-people-app-windows-10-a.html","Outlook.com Contacts - Export and Import with CSV File")</f>
        <v>Outlook.com Contacts - Export and Import with CSV File</v>
      </c>
      <c r="B2456" s="10" t="s">
        <v>2197</v>
      </c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</row>
    <row r="2457" ht="27.0" customHeight="1">
      <c r="A2457" s="11" t="str">
        <f>HYPERLINK("https://www.tenforums.com/tutorials/155284-how-turn-off-dark-mode-outlook-com.html","Outlook.com Dark Mode - Turn On or Off")</f>
        <v>Outlook.com Dark Mode - Turn On or Off</v>
      </c>
      <c r="B2457" s="10" t="s">
        <v>2198</v>
      </c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</row>
    <row r="2458" ht="27.0" customHeight="1">
      <c r="A2458" s="11" t="str">
        <f>HYPERLINK("https://www.tenforums.com/tutorials/155173-how-export-copy-mailbox-outlook-com.html","Outlook.com Mailbox - Export Copy of Contents")</f>
        <v>Outlook.com Mailbox - Export Copy of Contents</v>
      </c>
      <c r="B2458" s="10" t="s">
        <v>2199</v>
      </c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</row>
    <row r="2459" ht="27.0" customHeight="1">
      <c r="A2459" s="8" t="str">
        <f>HYPERLINK("https://www.tenforums.com/tutorials/79660-hide-sender-pictures-outlook-mail-windows-10-mobile-phone.html","Outlook Mail Sender Pictures - Hide on Windows 10 Mobile Phone")</f>
        <v>Outlook Mail Sender Pictures - Hide on Windows 10 Mobile Phone</v>
      </c>
      <c r="B2459" s="10" t="s">
        <v>2200</v>
      </c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</row>
    <row r="2460" ht="27.0" customHeight="1">
      <c r="A2460" s="11" t="str">
        <f>HYPERLINK("https://www.tenforums.com/tutorials/152607-add-change-owner-context-menu-windows-10-a.html","Owner - Add Change Owner to Context Menu in Windows 10")</f>
        <v>Owner - Add Change Owner to Context Menu in Windows 10</v>
      </c>
      <c r="B2460" s="10" t="s">
        <v>408</v>
      </c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</row>
    <row r="2461" ht="27.0" customHeight="1">
      <c r="A2461" s="8" t="str">
        <f>HYPERLINK("https://www.tenforums.com/tutorials/94366-add-view-owner-context-menu-windows.html","Owner - Add View Owner to Context Menu in Windows")</f>
        <v>Owner - Add View Owner to Context Menu in Windows</v>
      </c>
      <c r="B2461" s="9" t="s">
        <v>2201</v>
      </c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</row>
    <row r="2462" ht="27.0" customHeight="1">
      <c r="A2462" s="8" t="str">
        <f>HYPERLINK("https://www.tenforums.com/tutorials/68752-registered-owner-organization-change-windows-10-pc.html","Owner and Organization Registered - Change for Windows 10 PC ")</f>
        <v>Owner and Organization Registered - Change for Windows 10 PC </v>
      </c>
      <c r="B2462" s="9" t="s">
        <v>2202</v>
      </c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</row>
    <row r="2463" ht="27.0" customHeight="1">
      <c r="A2463" s="8" t="str">
        <f>HYPERLINK("https://www.tenforums.com/tutorials/3587-change-owner-file-folder-drive-registry-key-windows-10-a.html","Owner of File, Folder, Drive, or Registry Key - Change in Windows 10")</f>
        <v>Owner of File, Folder, Drive, or Registry Key - Change in Windows 10</v>
      </c>
      <c r="B2463" s="9" t="s">
        <v>2203</v>
      </c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</row>
    <row r="2464" ht="27.0" customHeight="1">
      <c r="A2464" s="6" t="s">
        <v>2204</v>
      </c>
      <c r="B2464" s="6" t="s">
        <v>2204</v>
      </c>
      <c r="C2464" s="15"/>
      <c r="D2464" s="15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</row>
    <row r="2465" ht="27.0" customHeight="1">
      <c r="A2465" s="8" t="str">
        <f>HYPERLINK("https://www.tenforums.com/tutorials/130006-allow-prevent-users-groups-create-pagefile-windows-10-a.html","Pagefile - Allow or Prevent Users and Groups to Create in Windows 10")</f>
        <v>Pagefile - Allow or Prevent Users and Groups to Create in Windows 10</v>
      </c>
      <c r="B2465" s="9" t="s">
        <v>2205</v>
      </c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</row>
    <row r="2466" ht="27.0" customHeight="1">
      <c r="A2466" s="8" t="str">
        <f>HYPERLINK("https://www.tenforums.com/tutorials/77773-virtual-memory-pagefile-clear-shutdown-windows-10-a.html","Pagefile - Clear at Shutdown in Windows 10")</f>
        <v>Pagefile - Clear at Shutdown in Windows 10</v>
      </c>
      <c r="B2466" s="10" t="s">
        <v>2206</v>
      </c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</row>
    <row r="2467" ht="27.0" customHeight="1">
      <c r="A2467" s="8" t="str">
        <f>HYPERLINK("https://www.tenforums.com/tutorials/77782-virtual-memory-pagefile-encryption-enable-disable-windows-10-a.html","Pagefile Encryption - Enable or Disable in Windows 10")</f>
        <v>Pagefile Encryption - Enable or Disable in Windows 10</v>
      </c>
      <c r="B2467" s="10" t="s">
        <v>2207</v>
      </c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</row>
    <row r="2468" ht="27.0" customHeight="1">
      <c r="A2468" s="8" t="str">
        <f>HYPERLINK("https://www.tenforums.com/tutorials/77692-virtual-memory-pagefile-manage-windows-10-a.html","Pagefile - Manage in Windows 10")</f>
        <v>Pagefile - Manage in Windows 10</v>
      </c>
      <c r="B2468" s="10" t="s">
        <v>2208</v>
      </c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</row>
    <row r="2469" ht="27.0" customHeight="1">
      <c r="A2469" s="8" t="str">
        <f>HYPERLINK("https://www.tenforums.com/tutorials/28252-w-fi-sense-paid-wi-fi-services-enable-disable-windows-10-a.html","Paid Wi-Fi Services and Wi-Fi Sense - Enable or Disable in Windows 10")</f>
        <v>Paid Wi-Fi Services and Wi-Fi Sense - Enable or Disable in Windows 10</v>
      </c>
      <c r="B2469" s="9" t="s">
        <v>2209</v>
      </c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</row>
    <row r="2470" ht="27.0" customHeight="1">
      <c r="A2470" s="8" t="str">
        <f>HYPERLINK("https://www.tenforums.com/tutorials/45354-paid-wi-fi-services-turn-off-windows-10-a.html","Paid Wi-Fi Services - Turn On or Off in Windows 10")</f>
        <v>Paid Wi-Fi Services - Turn On or Off in Windows 10</v>
      </c>
      <c r="B2470" s="9" t="s">
        <v>2210</v>
      </c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</row>
    <row r="2471" ht="27.0" customHeight="1">
      <c r="A2471" s="8" t="str">
        <f>HYPERLINK("https://www.tenforums.com/tutorials/70188-paint-app-restore-windows-10-a.html","Paint App - Restore in Windows 10 ")</f>
        <v>Paint App - Restore in Windows 10 </v>
      </c>
      <c r="B2471" s="9" t="s">
        <v>2211</v>
      </c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</row>
    <row r="2472" ht="27.0" customHeight="1">
      <c r="A2472" s="12" t="str">
        <f>HYPERLINK("https://www.tenforums.com/tutorials/31840-keyboard-shortcuts-apps-windows-10-a.html#option7","Paint Keyboard Shortcuts in Windows 10")</f>
        <v>Paint Keyboard Shortcuts in Windows 10</v>
      </c>
      <c r="B2472" s="9" t="s">
        <v>190</v>
      </c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</row>
    <row r="2473" ht="27.0" customHeight="1">
      <c r="A2473" s="11" t="str">
        <f>HYPERLINK("https://www.tenforums.com/tutorials/140419-install-uninstall-microsoft-paint-mspaint-windows-10-a.html","Paint (mspaint) - Install or Uninstall in Windows 10")</f>
        <v>Paint (mspaint) - Install or Uninstall in Windows 10</v>
      </c>
      <c r="B2473" s="28" t="s">
        <v>1889</v>
      </c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</row>
    <row r="2474" ht="27.0" customHeight="1">
      <c r="A2474" s="29" t="s">
        <v>2212</v>
      </c>
      <c r="B2474" s="10" t="s">
        <v>2213</v>
      </c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</row>
    <row r="2475" ht="27.0" customHeight="1">
      <c r="A2475" s="11" t="str">
        <f>HYPERLINK("https://www.tenforums.com/tutorials/155933-how-reset-paint-default-position-size-windows-10-a.html","Paint - Reset Default Position and Size in Windows 10")</f>
        <v>Paint - Reset Default Position and Size in Windows 10</v>
      </c>
      <c r="B2475" s="10" t="s">
        <v>2214</v>
      </c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</row>
    <row r="2476" ht="27.0" customHeight="1">
      <c r="A2476" s="8" t="str">
        <f>HYPERLINK("https://www.tenforums.com/tutorials/96205-format-disk-drive-windows-10-a.html","Partition - Format in Windows 10")</f>
        <v>Partition - Format in Windows 10</v>
      </c>
      <c r="B2476" s="9" t="s">
        <v>796</v>
      </c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</row>
    <row r="2477" ht="27.0" customHeight="1">
      <c r="A2477" s="8" t="str">
        <f>HYPERLINK("https://www.tenforums.com/tutorials/96684-delete-volume-partition-windows-10-a.html","Partition or Volume - Delete in Windows 10")</f>
        <v>Partition or Volume - Delete in Windows 10</v>
      </c>
      <c r="B2477" s="9" t="s">
        <v>717</v>
      </c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</row>
    <row r="2478" ht="27.0" customHeight="1">
      <c r="A2478" s="8" t="str">
        <f>HYPERLINK("https://www.tenforums.com/tutorials/96732-extend-volume-partition-windows-10-a.html","Partition or Volume - Extend in Windows 10")</f>
        <v>Partition or Volume - Extend in Windows 10</v>
      </c>
      <c r="B2478" s="9" t="s">
        <v>964</v>
      </c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</row>
    <row r="2479" ht="27.0" customHeight="1">
      <c r="A2479" s="8" t="str">
        <f>HYPERLINK("https://www.tenforums.com/tutorials/96288-shrink-volume-partition-windows-10-a.html","Partition or Volume - Shrink in Windows 10")</f>
        <v>Partition or Volume - Shrink in Windows 10</v>
      </c>
      <c r="B2479" s="9" t="s">
        <v>2215</v>
      </c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</row>
    <row r="2480" ht="27.0" customHeight="1">
      <c r="A2480" s="8" t="str">
        <f>HYPERLINK("https://www.tenforums.com/tutorials/26633-password-add-local-account-windows-10-a.html","Password - Add to Local Account in Windows 10")</f>
        <v>Password - Add to Local Account in Windows 10</v>
      </c>
      <c r="B2480" s="9" t="s">
        <v>21</v>
      </c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</row>
    <row r="2481" ht="27.0" customHeight="1">
      <c r="A2481" s="8" t="str">
        <f>HYPERLINK("https://www.tenforums.com/tutorials/87386-change-maximum-minimum-password-age-local-accounts-windows-10-a.html","Password Age - Change Maximum and Mininum for Local Accounts in Windows 10")</f>
        <v>Password Age - Change Maximum and Mininum for Local Accounts in Windows 10</v>
      </c>
      <c r="B2481" s="9" t="s">
        <v>2216</v>
      </c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</row>
    <row r="2482" ht="27.0" customHeight="1">
      <c r="A2482" s="8" t="str">
        <f>HYPERLINK("https://www.tenforums.com/tutorials/87379-enable-disable-password-expiration-local-accounts-windows-10-a.html","Password Expiration - Enable or Disable for Local Accounts in Windows 10")</f>
        <v>Password Expiration - Enable or Disable for Local Accounts in Windows 10</v>
      </c>
      <c r="B2482" s="9" t="s">
        <v>2217</v>
      </c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</row>
    <row r="2483" ht="27.0" customHeight="1">
      <c r="A2483" s="8" t="str">
        <f>HYPERLINK("https://www.tenforums.com/tutorials/87679-enable-disable-password-expiration-your-microsoft-account.html","Password Expiration Enable or Disable for Your Microsoft Account")</f>
        <v>Password Expiration Enable or Disable for Your Microsoft Account</v>
      </c>
      <c r="B2483" s="9" t="s">
        <v>1542</v>
      </c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</row>
    <row r="2484" ht="27.0" customHeight="1">
      <c r="A2484" s="8" t="str">
        <f>HYPERLINK("https://www.tenforums.com/tutorials/87596-enforce-password-history-local-accounts-windows-10-a.html","Password History - Enforce for Local Accounts in Windows 10")</f>
        <v>Password History - Enforce for Local Accounts in Windows 10</v>
      </c>
      <c r="B2484" s="9" t="s">
        <v>2218</v>
      </c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</row>
    <row r="2485" ht="27.0" customHeight="1">
      <c r="A2485" s="8" t="str">
        <f>HYPERLINK("https://www.tenforums.com/tutorials/87545-change-minimum-password-length-local-accounts-windows-10-a.html","Password Minimum Length for Local Accounts - Change in Windows 10")</f>
        <v>Password Minimum Length for Local Accounts - Change in Windows 10</v>
      </c>
      <c r="B2485" s="9" t="s">
        <v>2219</v>
      </c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</row>
    <row r="2486" ht="27.0" customHeight="1">
      <c r="A2486" s="8" t="str">
        <f>HYPERLINK("https://www.tenforums.com/tutorials/87456-force-local-account-change-password-next-sign-windows-10-a.html","Password of Local Account - Must Change at Next Logon in Windows 10")</f>
        <v>Password of Local Account - Must Change at Next Logon in Windows 10</v>
      </c>
      <c r="B2486" s="9" t="s">
        <v>2220</v>
      </c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</row>
    <row r="2487" ht="27.0" customHeight="1">
      <c r="A2487" s="8" t="str">
        <f>HYPERLINK("https://www.tenforums.com/tutorials/87274-allow-prevent-user-change-password-windows-10-a.html","Password of User Account - Allow or Prevent Change by User in Windows 10")</f>
        <v>Password of User Account - Allow or Prevent Change by User in Windows 10</v>
      </c>
      <c r="B2487" s="9" t="s">
        <v>22</v>
      </c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</row>
    <row r="2488" ht="27.0" customHeight="1">
      <c r="A2488" s="8" t="str">
        <f>HYPERLINK("https://www.tenforums.com/tutorials/5239-password-user-account-change-windows-10-a.html","Password of User Account - Change in Windows 10")</f>
        <v>Password of User Account - Change in Windows 10</v>
      </c>
      <c r="B2488" s="9" t="s">
        <v>23</v>
      </c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</row>
    <row r="2489" ht="27.0" customHeight="1">
      <c r="A2489" s="8" t="str">
        <f>HYPERLINK("https://www.tenforums.com/tutorials/14776-password-user-account-remove-windows-10-a.html","Password of User Account - Remove in Windows 10")</f>
        <v>Password of User Account - Remove in Windows 10</v>
      </c>
      <c r="B2489" s="9" t="s">
        <v>24</v>
      </c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</row>
    <row r="2490" ht="27.0" customHeight="1">
      <c r="A2490" s="8" t="str">
        <f>HYPERLINK("https://www.tenforums.com/tutorials/14699-password-user-account-reset-windows-10-a.html","Password of User Account - Reset in Windows 10")</f>
        <v>Password of User Account - Reset in Windows 10</v>
      </c>
      <c r="B2490" s="9" t="s">
        <v>25</v>
      </c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</row>
    <row r="2491" ht="27.0" customHeight="1">
      <c r="A2491" s="8" t="str">
        <f>HYPERLINK("https://www.tenforums.com/tutorials/27997-wireless-network-security-key-password-see-windows-10-a.html","Password of Wireless Network - See in Windows 10")</f>
        <v>Password of Wireless Network - See in Windows 10</v>
      </c>
      <c r="B2491" s="9" t="s">
        <v>2221</v>
      </c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</row>
    <row r="2492" ht="27.0" customHeight="1">
      <c r="A2492" s="8" t="str">
        <f>HYPERLINK("https://www.tenforums.com/tutorials/5737-screen-saver-settings-change-windows-10-a.html","Password on Resume from Screen Saver - Turn On or Off in Windows 10")</f>
        <v>Password on Resume from Screen Saver - Turn On or Off in Windows 10</v>
      </c>
      <c r="B2492" s="9" t="s">
        <v>2222</v>
      </c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</row>
    <row r="2493" ht="27.0" customHeight="1">
      <c r="A2493" s="8" t="str">
        <f>HYPERLINK("https://www.tenforums.com/tutorials/11129-require-sign-wakeup-turn-off-windows-10-a.html","Password on Wakeup - Turn On or Off in Windows 10")</f>
        <v>Password on Wakeup - Turn On or Off in Windows 10</v>
      </c>
      <c r="B2493" s="9" t="s">
        <v>2223</v>
      </c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</row>
    <row r="2494" ht="27.0" customHeight="1">
      <c r="A2494" s="8" t="str">
        <f>HYPERLINK("https://www.tenforums.com/tutorials/49827-password-protected-sharing-turn-off-windows-10-a.html","Password Protected Sharing - Turn On or Off in Windows 10 ")</f>
        <v>Password Protected Sharing - Turn On or Off in Windows 10 </v>
      </c>
      <c r="B2494" s="9" t="s">
        <v>2224</v>
      </c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</row>
    <row r="2495" ht="27.0" customHeight="1">
      <c r="A2495" s="8" t="str">
        <f>HYPERLINK("https://www.tenforums.com/tutorials/5193-password-reset-disk-create-usb-flash-drive-windows-10-a.html","Password Reset Disk - Create on USB Flash Drive in Windows 10")</f>
        <v>Password Reset Disk - Create on USB Flash Drive in Windows 10</v>
      </c>
      <c r="B2495" s="9" t="s">
        <v>2225</v>
      </c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</row>
    <row r="2496" ht="27.0" customHeight="1">
      <c r="A2496" s="8" t="str">
        <f>HYPERLINK("https://www.tenforums.com/tutorials/66711-password-reveal-button-enable-disable-windows-10-a.html","Password Reveal Button - Enable or Disable in Windows 10 ")</f>
        <v>Password Reveal Button - Enable or Disable in Windows 10 </v>
      </c>
      <c r="B2496" s="9" t="s">
        <v>2226</v>
      </c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</row>
    <row r="2497" ht="27.0" customHeight="1">
      <c r="A2497" s="11" t="str">
        <f>HYPERLINK("https://www.tenforums.com/tutorials/138564-enable-disable-passwordless-sign-microsoft-accounts.html","Passwordless Sign-in for Microsoft Accounts - Enable or Disable in Windows 10")</f>
        <v>Passwordless Sign-in for Microsoft Accounts - Enable or Disable in Windows 10</v>
      </c>
      <c r="B2497" s="10" t="s">
        <v>1554</v>
      </c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</row>
    <row r="2498" ht="27.0" customHeight="1">
      <c r="A2498" s="8" t="str">
        <f>HYPERLINK("https://www.tenforums.com/tutorials/117899-enable-disable-syncing-passwords-windows-10-sync-your-settings.html","Passwords - Enable or Disable in Sync Your Settings in Windows 10")</f>
        <v>Passwords - Enable or Disable in Sync Your Settings in Windows 10</v>
      </c>
      <c r="B2498" s="9" t="s">
        <v>2227</v>
      </c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</row>
    <row r="2499" ht="27.0" customHeight="1">
      <c r="A2499" s="8" t="str">
        <f>HYPERLINK("https://www.tenforums.com/tutorials/117799-enable-disable-pause-updates-feature-windows-10-a.html","Pause Updates Feature - Enable or Disable in Windows 10")</f>
        <v>Pause Updates Feature - Enable or Disable in Windows 10</v>
      </c>
      <c r="B2499" s="9" t="s">
        <v>2228</v>
      </c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</row>
    <row r="2500" ht="27.0" customHeight="1">
      <c r="A2500" s="8" t="str">
        <f>HYPERLINK("https://www.tenforums.com/tutorials/111133-turn-off-pc-charging-slowly-over-usb-notification-windows-10-a.html","PC Charging Slowly over USB Notification - Turn On or Off in Windows 10")</f>
        <v>PC Charging Slowly over USB Notification - Turn On or Off in Windows 10</v>
      </c>
      <c r="B2500" s="9" t="s">
        <v>2229</v>
      </c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</row>
    <row r="2501" ht="27.0" customHeight="1">
      <c r="A2501" s="8" t="str">
        <f>HYPERLINK("https://www.tenforums.com/tutorials/5174-computer-name-change-windows-10-a.html","PC Name - Change in Windows 10")</f>
        <v>PC Name - Change in Windows 10</v>
      </c>
      <c r="B2501" s="9" t="s">
        <v>565</v>
      </c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</row>
    <row r="2502" ht="27.0" customHeight="1">
      <c r="A2502" s="8" t="str">
        <f>HYPERLINK("https://www.tenforums.com/tutorials/2121-open-pc-settings-windows-10-a.html","PC settings - Open in Windows 10")</f>
        <v>PC settings - Open in Windows 10</v>
      </c>
      <c r="B2502" s="10" t="s">
        <v>2230</v>
      </c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</row>
    <row r="2503" ht="27.0" customHeight="1">
      <c r="A2503" s="8" t="str">
        <f>HYPERLINK("https://www.tenforums.com/tutorials/35640-print-pdf-windows-10-a.html","PDF - Print to PDF in Windows 10")</f>
        <v>PDF - Print to PDF in Windows 10</v>
      </c>
      <c r="B2503" s="9" t="s">
        <v>1891</v>
      </c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</row>
    <row r="2504" ht="27.0" customHeight="1">
      <c r="A2504" s="8" t="str">
        <f>HYPERLINK("https://www.tenforums.com/tutorials/47266-peek-desktop-turn-off-windows-10-a.html","Peek at Desktop - Turn On or Off in Windows 10 ")</f>
        <v>Peek at Desktop - Turn On or Off in Windows 10 </v>
      </c>
      <c r="B2504" s="9" t="s">
        <v>108</v>
      </c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</row>
    <row r="2505" ht="27.0" customHeight="1">
      <c r="A2505" s="8" t="str">
        <f>HYPERLINK("https://www.tenforums.com/tutorials/111129-change-pen-shortcut-button-settings-windows-10-a.html","Pen Shortcut Button Settings - Change in Windows 10")</f>
        <v>Pen Shortcut Button Settings - Change in Windows 10</v>
      </c>
      <c r="B2505" s="9" t="s">
        <v>2231</v>
      </c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</row>
    <row r="2506" ht="27.0" customHeight="1">
      <c r="A2506" s="8" t="str">
        <f>HYPERLINK("https://www.tenforums.com/tutorials/111001-turn-off-allow-pen-act-mouse-windows-10-a.html","Pen - Turn On or Off Allow to Act as a Mouse in Windows 10")</f>
        <v>Pen - Turn On or Off Allow to Act as a Mouse in Windows 10</v>
      </c>
      <c r="B2506" s="9" t="s">
        <v>2232</v>
      </c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</row>
    <row r="2507" ht="27.0" customHeight="1">
      <c r="A2507" s="8" t="str">
        <f>HYPERLINK("https://www.tenforums.com/tutorials/111017-turn-off-ignore-touch-input-when-using-pen-windows-10-a.html","Pen - Turn On or Off Ignore Touch Input when using Pen in Windows 10")</f>
        <v>Pen - Turn On or Off Ignore Touch Input when using Pen in Windows 10</v>
      </c>
      <c r="B2507" s="9" t="s">
        <v>2233</v>
      </c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</row>
    <row r="2508" ht="27.0" customHeight="1">
      <c r="A2508" s="8" t="str">
        <f>HYPERLINK("https://www.tenforums.com/tutorials/111063-turn-off-show-cursor-effects-when-using-pen-windows-10-a.html","Pen - Turn On or Off Show Cursor and Effects when using Pen in Windows 10")</f>
        <v>Pen - Turn On or Off Show Cursor and Effects when using Pen in Windows 10</v>
      </c>
      <c r="B2508" s="9" t="s">
        <v>2234</v>
      </c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</row>
    <row r="2509" ht="27.0" customHeight="1">
      <c r="A2509" s="8" t="str">
        <f>HYPERLINK("https://www.tenforums.com/tutorials/104877-enable-disable-people-bar-taskbar-windows-10-a.html","People Bar - Enable or Disable on Taskbar in Windows 10")</f>
        <v>People Bar - Enable or Disable on Taskbar in Windows 10</v>
      </c>
      <c r="B2509" s="9" t="s">
        <v>2235</v>
      </c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</row>
    <row r="2510" ht="27.0" customHeight="1">
      <c r="A2510" s="8" t="str">
        <f>HYPERLINK("https://www.tenforums.com/tutorials/83096-add-remove-people-button-taskbar-windows-10-a.html","People Button on Taskbar - Add or Remove in Windows 10")</f>
        <v>People Button on Taskbar - Add or Remove in Windows 10</v>
      </c>
      <c r="B2510" s="9" t="s">
        <v>1976</v>
      </c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</row>
    <row r="2511" ht="27.0" customHeight="1">
      <c r="A2511" s="8" t="str">
        <f>HYPERLINK("https://www.tenforums.com/tutorials/84725-turn-off-play-shoulder-tap-sound-people-bar-windows-10-a.html","People Button - Turn On or Off Play Shoulder Tap Sound in Windows 10")</f>
        <v>People Button - Turn On or Off Play Shoulder Tap Sound in Windows 10</v>
      </c>
      <c r="B2511" s="10" t="s">
        <v>1977</v>
      </c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</row>
    <row r="2512" ht="27.0" customHeight="1">
      <c r="A2512" s="8" t="str">
        <f>HYPERLINK("https://www.tenforums.com/tutorials/84717-turn-off-show-shoulder-taps-people-bar-windows-10-a.html","People Button - Turn On or Off Show Shoulder Taps in Windows 10")</f>
        <v>People Button - Turn On or Off Show Shoulder Taps in Windows 10</v>
      </c>
      <c r="B2512" s="10" t="s">
        <v>1978</v>
      </c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</row>
    <row r="2513" ht="27.0" customHeight="1">
      <c r="A2513" s="8" t="str">
        <f>HYPERLINK("https://www.tenforums.com/tutorials/97914-change-how-many-people-contacts-can-pinned-taskbar-windows-10-a.html","People Contacts - Change how many can be Pinned to Taskbar in Windows 10")</f>
        <v>People Contacts - Change how many can be Pinned to Taskbar in Windows 10</v>
      </c>
      <c r="B2513" s="9" t="s">
        <v>588</v>
      </c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</row>
    <row r="2514" ht="27.0" customHeight="1">
      <c r="A2514" s="8" t="str">
        <f>HYPERLINK("https://www.tenforums.com/tutorials/113315-export-import-contacts-people-app-windows-10-a.html","People Contacts - Export and Import in Windows 10")</f>
        <v>People Contacts - Export and Import in Windows 10</v>
      </c>
      <c r="B2514" s="9" t="s">
        <v>2236</v>
      </c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</row>
    <row r="2515" ht="27.0" customHeight="1">
      <c r="A2515" s="8" t="str">
        <f>HYPERLINK("https://www.tenforums.com/tutorials/83110-pin-unpin-people-contacts-taskbar-windows-10-a.html","People Contacts - Pin and Unpin on Taskbar in Windows 10")</f>
        <v>People Contacts - Pin and Unpin on Taskbar in Windows 10</v>
      </c>
      <c r="B2515" s="10" t="s">
        <v>1979</v>
      </c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</row>
    <row r="2516" ht="27.0" customHeight="1">
      <c r="A2516" s="8" t="str">
        <f>HYPERLINK("https://www.tenforums.com/tutorials/111263-add-per-directory-case-sensitivity-context-menu-windows-10-a.html","Per-directory Case Sensitivity Context Menu - Add or Remove in Windows 10")</f>
        <v>Per-directory Case Sensitivity Context Menu - Add or Remove in Windows 10</v>
      </c>
      <c r="B2516" s="9" t="s">
        <v>391</v>
      </c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</row>
    <row r="2517" ht="27.0" customHeight="1">
      <c r="A2517" s="8" t="str">
        <f>HYPERLINK("https://www.tenforums.com/tutorials/26120-optimize-performance-windows-10-a.html","Performance of Windows 10 - Optimize")</f>
        <v>Performance of Windows 10 - Optimize</v>
      </c>
      <c r="B2517" s="9" t="s">
        <v>2191</v>
      </c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</row>
    <row r="2518" ht="27.0" customHeight="1">
      <c r="A2518" s="8" t="str">
        <f>HYPERLINK("https://www.tenforums.com/tutorials/73601-permanently-delete-add-context-menu-windows-10-a.html","Permanently Delete - Add to Context Menu in Windows 10 ")</f>
        <v>Permanently Delete - Add to Context Menu in Windows 10 </v>
      </c>
      <c r="B2518" s="9" t="s">
        <v>2237</v>
      </c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</row>
    <row r="2519" ht="27.0" customHeight="1">
      <c r="A2519" s="8" t="str">
        <f>HYPERLINK("https://www.tenforums.com/tutorials/88370-add-inherited-permissions-context-menu-windows.html","Permissions - Add Inherited Permissions Context Menu in Windows")</f>
        <v>Permissions - Add Inherited Permissions Context Menu in Windows</v>
      </c>
      <c r="B2519" s="9" t="s">
        <v>1293</v>
      </c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</row>
    <row r="2520" ht="27.0" customHeight="1">
      <c r="A2520" s="8" t="str">
        <f>HYPERLINK("https://www.tenforums.com/tutorials/88553-add-list-permissions-context-menu-windows.html","Permissions - Add List Permissions Context Menu in Windows")</f>
        <v>Permissions - Add List Permissions Context Menu in Windows</v>
      </c>
      <c r="B2520" s="9" t="s">
        <v>1406</v>
      </c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</row>
    <row r="2521" ht="27.0" customHeight="1">
      <c r="A2521" s="8" t="str">
        <f>HYPERLINK("https://www.tenforums.com/tutorials/88246-add-reset-permissions-context-menu-windows.html","Permissions - Add Reset Permissions Context Menu in Windows")</f>
        <v>Permissions - Add Reset Permissions Context Menu in Windows</v>
      </c>
      <c r="B2521" s="9" t="s">
        <v>2238</v>
      </c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</row>
    <row r="2522" ht="27.0" customHeight="1">
      <c r="A2522" s="8" t="str">
        <f>HYPERLINK("https://www.tenforums.com/tutorials/88305-enable-disable-inherited-permissions-objects-windows.html","Permissions - Enable or Disable Inherited Permissions for Files and Folders in Windows")</f>
        <v>Permissions - Enable or Disable Inherited Permissions for Files and Folders in Windows</v>
      </c>
      <c r="B2522" s="9" t="s">
        <v>1294</v>
      </c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</row>
    <row r="2523" ht="27.0" customHeight="1">
      <c r="A2523" s="8" t="str">
        <f>HYPERLINK("https://www.tenforums.com/tutorials/100959-view-app-permissions-windows-10-a.html","Permissions of App - View in Windows 10")</f>
        <v>Permissions of App - View in Windows 10</v>
      </c>
      <c r="B2523" s="9" t="s">
        <v>160</v>
      </c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</row>
    <row r="2524" ht="27.0" customHeight="1">
      <c r="A2524" s="8" t="str">
        <f>HYPERLINK("https://www.tenforums.com/tutorials/88599-backup-restore-permissions-file-folder-drive-windows-a.html","Permissions of Files, Folders, or Drives - Backup and Restore in Windows")</f>
        <v>Permissions of Files, Folders, or Drives - Backup and Restore in Windows</v>
      </c>
      <c r="B2524" s="9" t="s">
        <v>2239</v>
      </c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</row>
    <row r="2525" ht="27.0" customHeight="1">
      <c r="A2525" s="8" t="str">
        <f>HYPERLINK("https://www.tenforums.com/tutorials/88436-change-permissions-objects-users-groups-windows-10-a.html","Permissions of File, Folder, Drive, or Registry Key - Change for Users and Groups in Windows 10")</f>
        <v>Permissions of File, Folder, Drive, or Registry Key - Change for Users and Groups in Windows 10</v>
      </c>
      <c r="B2525" s="9" t="s">
        <v>2240</v>
      </c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</row>
    <row r="2526" ht="27.0" customHeight="1">
      <c r="A2526" s="8" t="str">
        <f>HYPERLINK("https://www.tenforums.com/tutorials/108032-hide-show-user-profile-personal-folders-windows-10-file-explorer.html","Personal Folders in User Profile - Hide or Show in Windows 10 File Explorer")</f>
        <v>Personal Folders in User Profile - Hide or Show in Windows 10 File Explorer</v>
      </c>
      <c r="B2526" s="9" t="s">
        <v>2241</v>
      </c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</row>
    <row r="2527" ht="27.0" customHeight="1">
      <c r="A2527" s="8" t="str">
        <f>HYPERLINK("https://www.tenforums.com/tutorials/23504-restore-default-location-personal-folders-windows-10-a.html","Personal Folders - Restore Default Location in Windows 10")</f>
        <v>Personal Folders - Restore Default Location in Windows 10</v>
      </c>
      <c r="B2527" s="9" t="s">
        <v>2242</v>
      </c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</row>
    <row r="2528" ht="27.0" customHeight="1">
      <c r="A2528" s="8" t="str">
        <f>HYPERLINK("https://www.tenforums.com/tutorials/91883-add-personalization-control-panel-windows-10-a.html","Personalization - Add to Control Panel in Windows 10")</f>
        <v>Personalization - Add to Control Panel in Windows 10</v>
      </c>
      <c r="B2528" s="9" t="s">
        <v>601</v>
      </c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</row>
    <row r="2529" ht="27.0" customHeight="1">
      <c r="A2529" s="8" t="str">
        <f>HYPERLINK("https://www.tenforums.com/tutorials/6051-add-personalize-classic-context-menu-windows-10-a.html","Personalize (classic) context menu - Add in Windows 10")</f>
        <v>Personalize (classic) context menu - Add in Windows 10</v>
      </c>
      <c r="B2529" s="9" t="s">
        <v>2243</v>
      </c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</row>
    <row r="2530" ht="27.0" customHeight="1">
      <c r="A2530" s="8" t="str">
        <f>HYPERLINK("https://www.tenforums.com/tutorials/25058-personalize-desktop-context-menu-add-remove-windows-10-a.html","Personalize Desktop Context Menu - Add or Remove in Windows 10")</f>
        <v>Personalize Desktop Context Menu - Add or Remove in Windows 10</v>
      </c>
      <c r="B2530" s="9" t="s">
        <v>2244</v>
      </c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</row>
    <row r="2531" ht="27.0" customHeight="1">
      <c r="A2531" s="8" t="str">
        <f>HYPERLINK("https://www.tenforums.com/tutorials/119645-link-android-phone-windows-10-pc.html","Phone - Link Android Phone to Windows 10 PC")</f>
        <v>Phone - Link Android Phone to Windows 10 PC</v>
      </c>
      <c r="B2531" s="9" t="s">
        <v>137</v>
      </c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</row>
    <row r="2532" ht="27.0" customHeight="1">
      <c r="A2532" s="8" t="str">
        <f>HYPERLINK("https://www.tenforums.com/tutorials/42555-phone-number-block-unblock-windows-10-mobile-phone.html","Phone Number - Block or Unblock on Windows 10 Mobile Phone")</f>
        <v>Phone Number - Block or Unblock on Windows 10 Mobile Phone</v>
      </c>
      <c r="B2532" s="9" t="s">
        <v>2245</v>
      </c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</row>
    <row r="2533" ht="27.0" customHeight="1">
      <c r="A2533" s="8" t="str">
        <f>HYPERLINK("https://www.tenforums.com/tutorials/32614-windows-10-mobile-phone-number-find.html","Phone Number of Windows 10 Mobile Phone - Find")</f>
        <v>Phone Number of Windows 10 Mobile Phone - Find</v>
      </c>
      <c r="B2533" s="9" t="s">
        <v>2246</v>
      </c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</row>
    <row r="2534" ht="27.0" customHeight="1">
      <c r="A2534" s="8" t="str">
        <f>HYPERLINK("https://www.tenforums.com/tutorials/109666-enable-disable-phone-pc-linking-continue-pc-windows-10-a.html","Phone-PC Linking for Continue on PC - Enable or Disable in Windows 10")</f>
        <v>Phone-PC Linking for Continue on PC - Enable or Disable in Windows 10</v>
      </c>
      <c r="B2534" s="9" t="s">
        <v>2247</v>
      </c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</row>
    <row r="2535" ht="27.0" customHeight="1">
      <c r="A2535" s="8" t="str">
        <f>HYPERLINK("https://www.tenforums.com/tutorials/119649-unlink-iphone-android-phone-windows-10-pc.html","Phone - Unlink iPhone or Android Phone from Windows 10 PC")</f>
        <v>Phone - Unlink iPhone or Android Phone from Windows 10 PC</v>
      </c>
      <c r="B2535" s="9" t="s">
        <v>139</v>
      </c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</row>
    <row r="2536" ht="27.0" customHeight="1">
      <c r="A2536" s="8" t="str">
        <f>HYPERLINK("https://www.tenforums.com/tutorials/24298-onedrive-auto-save-photos-videos-turn-off-windows-10-a.html","Photos and Videos Auto Save to OneDrive - Turn On or Off in Windows 10 ")</f>
        <v>Photos and Videos Auto Save to OneDrive - Turn On or Off in Windows 10 </v>
      </c>
      <c r="B2536" s="9" t="s">
        <v>2127</v>
      </c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</row>
    <row r="2537" ht="27.0" customHeight="1">
      <c r="A2537" s="8" t="str">
        <f>HYPERLINK("https://www.tenforums.com/tutorials/116887-add-3d-effects-images-videos-windows-10-photos-app.html","Photos app - Add 3D Effects to Images and Videos in Windows 10")</f>
        <v>Photos app - Add 3D Effects to Images and Videos in Windows 10</v>
      </c>
      <c r="B2537" s="9" t="s">
        <v>2248</v>
      </c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</row>
    <row r="2538" ht="27.0" customHeight="1">
      <c r="A2538" s="8" t="str">
        <f>HYPERLINK("https://www.tenforums.com/tutorials/74203-photos-app-auto-enhance-turn-off-windows-10-a.html","Photos app Auto Enhance - Turn On or Off in Windows 10")</f>
        <v>Photos app Auto Enhance - Turn On or Off in Windows 10</v>
      </c>
      <c r="B2538" s="10" t="s">
        <v>2249</v>
      </c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</row>
    <row r="2539" ht="27.0" customHeight="1">
      <c r="A2539" s="8" t="str">
        <f>HYPERLINK("https://www.tenforums.com/tutorials/116819-crop-image-windows-10-photos-app.html","Photos app - Crop Image in Windows 10")</f>
        <v>Photos app - Crop Image in Windows 10</v>
      </c>
      <c r="B2539" s="9" t="s">
        <v>2250</v>
      </c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</row>
    <row r="2540" ht="27.0" customHeight="1">
      <c r="A2540" s="11" t="str">
        <f>HYPERLINK("https://www.tenforums.com/tutorials/153179-enable-disable-delete-confirmation-dialog-windows-10-photos-app.html","Photos app Delete Confirmation Dialog - Enable or Disable in Windows 10")</f>
        <v>Photos app Delete Confirmation Dialog - Enable or Disable in Windows 10</v>
      </c>
      <c r="B2540" s="10" t="s">
        <v>2251</v>
      </c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</row>
    <row r="2541" ht="27.0" customHeight="1">
      <c r="A2541" s="8" t="str">
        <f>HYPERLINK("https://www.tenforums.com/tutorials/116097-add-remove-favorites-photos-app-windows-10-a.html","Photos app Favorites - Add or Remove  in Windows 10")</f>
        <v>Photos app Favorites - Add or Remove  in Windows 10</v>
      </c>
      <c r="B2541" s="9" t="s">
        <v>2252</v>
      </c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</row>
    <row r="2542" ht="27.0" customHeight="1">
      <c r="A2542" s="8" t="str">
        <f>HYPERLINK("https://www.tenforums.com/tutorials/116104-add-remove-folders-photos-app-windows-10-a.html","Photos app Folders - Add and Remove in Windows 10")</f>
        <v>Photos app Folders - Add and Remove in Windows 10</v>
      </c>
      <c r="B2542" s="9" t="s">
        <v>2253</v>
      </c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</row>
    <row r="2543" ht="27.0" customHeight="1">
      <c r="A2543" s="8" t="str">
        <f>HYPERLINK("https://www.tenforums.com/tutorials/117105-turn-off-hardware-acceleration-windows-10-photos-app.html","Photos app Hardware Acceleration - Turn On or Off in Windows 10")</f>
        <v>Photos app Hardware Acceleration - Turn On or Off in Windows 10</v>
      </c>
      <c r="B2543" s="9" t="s">
        <v>2254</v>
      </c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</row>
    <row r="2544" ht="27.0" customHeight="1">
      <c r="A2544" s="11" t="s">
        <v>2255</v>
      </c>
      <c r="B2544" s="10" t="s">
        <v>2256</v>
      </c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</row>
    <row r="2545" ht="27.0" customHeight="1">
      <c r="A2545" s="8" t="str">
        <f>HYPERLINK("https://www.tenforums.com/tutorials/31840-keyboard-shortcuts-apps-windows-10-a.html","Photos app Keyboard Shortcuts in Windows 10")</f>
        <v>Photos app Keyboard Shortcuts in Windows 10</v>
      </c>
      <c r="B2545" s="9" t="s">
        <v>190</v>
      </c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</row>
    <row r="2546" ht="27.0" customHeight="1">
      <c r="A2546" s="8" t="str">
        <f>HYPERLINK("https://www.tenforums.com/tutorials/117139-turn-off-linked-duplicates-windows-10-photos-app.html","Photos app Linked Duplicates - Turn On or Off in Windows 10")</f>
        <v>Photos app Linked Duplicates - Turn On or Off in Windows 10</v>
      </c>
      <c r="B2546" s="9" t="s">
        <v>2257</v>
      </c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</row>
    <row r="2547" ht="27.0" customHeight="1">
      <c r="A2547" s="8" t="str">
        <f>HYPERLINK("https://www.tenforums.com/tutorials/101354-change-photos-app-live-tile-appearance-start-menu-windows-10-a.html","Photos app Live Tile Appearance on Start Menu - Change in Windows 10")</f>
        <v>Photos app Live Tile Appearance on Start Menu - Change in Windows 10</v>
      </c>
      <c r="B2547" s="9" t="s">
        <v>2258</v>
      </c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</row>
    <row r="2548" ht="27.0" customHeight="1">
      <c r="A2548" s="8" t="str">
        <f>HYPERLINK("https://www.tenforums.com/tutorials/106187-change-theme-mode-photos-app-windows-10-a.html","Photos app Mode - Change in Windows 10")</f>
        <v>Photos app Mode - Change in Windows 10</v>
      </c>
      <c r="B2548" s="9" t="s">
        <v>2259</v>
      </c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</row>
    <row r="2549" ht="27.0" customHeight="1">
      <c r="A2549" s="8" t="str">
        <f>HYPERLINK("https://www.tenforums.com/tutorials/101346-change-default-action-mouse-wheel-photos-app-windows-10-a.html","Photos app Mouse Wheel Default Action - Change in Windows 10")</f>
        <v>Photos app Mouse Wheel Default Action - Change in Windows 10</v>
      </c>
      <c r="B2549" s="9" t="s">
        <v>2260</v>
      </c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</row>
    <row r="2550" ht="27.0" customHeight="1">
      <c r="A2550" s="8" t="str">
        <f>HYPERLINK("https://www.tenforums.com/tutorials/116147-turn-off-onedrive-cloud-only-content-windows-10-photos-app.html","Photos app OneDrive Cloud-only Content Turn On or Off Showing in Windows 10")</f>
        <v>Photos app OneDrive Cloud-only Content Turn On or Off Showing in Windows 10</v>
      </c>
      <c r="B2550" s="9" t="s">
        <v>2261</v>
      </c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</row>
    <row r="2551" ht="27.0" customHeight="1">
      <c r="A2551" s="8" t="str">
        <f>HYPERLINK("https://www.tenforums.com/tutorials/102313-turn-off-face-detection-recognition-windows-10-photos-app.html","Photos app People Face Detection and Recognition - Turn On or Off in Windows 10")</f>
        <v>Photos app People Face Detection and Recognition - Turn On or Off in Windows 10</v>
      </c>
      <c r="B2551" s="9" t="s">
        <v>2262</v>
      </c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</row>
    <row r="2552" ht="27.0" customHeight="1">
      <c r="A2552" s="8" t="str">
        <f>HYPERLINK("https://www.tenforums.com/tutorials/115131-resize-image-windows-10-photos-app.html","Photos app - Resize Image in Windows 10")</f>
        <v>Photos app - Resize Image in Windows 10</v>
      </c>
      <c r="B2552" s="9" t="s">
        <v>2263</v>
      </c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</row>
    <row r="2553" ht="27.0" customHeight="1">
      <c r="A2553" s="8" t="str">
        <f>HYPERLINK("https://www.tenforums.com/tutorials/132289-search-similar-images-bing-windows-10-photos-app.html","Photos app - Search for Similar Images on Bing in Windows 10")</f>
        <v>Photos app - Search for Similar Images on Bing in Windows 10</v>
      </c>
      <c r="B2553" s="9" t="s">
        <v>2264</v>
      </c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</row>
    <row r="2554" ht="27.0" customHeight="1">
      <c r="A2554" s="8" t="str">
        <f>HYPERLINK("https://www.tenforums.com/tutorials/110868-backup-restore-photos-app-settings-windows-10-a.html","Photos app Settings - Backup and Restore in Windows 10")</f>
        <v>Photos app Settings - Backup and Restore in Windows 10</v>
      </c>
      <c r="B2554" s="9" t="s">
        <v>2265</v>
      </c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</row>
    <row r="2555" ht="27.0" customHeight="1">
      <c r="A2555" s="8" t="str">
        <f>HYPERLINK("https://www.tenforums.com/tutorials/117111-sign-sign-out-photos-app-windows-10-a.html","Photos app - Sign in and Sign out of in Windows 10")</f>
        <v>Photos app - Sign in and Sign out of in Windows 10</v>
      </c>
      <c r="B2555" s="9" t="s">
        <v>2266</v>
      </c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</row>
    <row r="2556" ht="27.0" customHeight="1">
      <c r="A2556" s="8" t="str">
        <f>HYPERLINK("https://www.tenforums.com/tutorials/30052-documents-pictures-auto-save-onedrive-pc-windows-10-a.html","Pictures &amp; Documents - Auto Save to OneDrive or This PC in Windows 10")</f>
        <v>Pictures &amp; Documents - Auto Save to OneDrive or This PC in Windows 10</v>
      </c>
      <c r="B2556" s="9" t="s">
        <v>2267</v>
      </c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</row>
    <row r="2557" ht="27.0" customHeight="1">
      <c r="A2557" s="8" t="str">
        <f>HYPERLINK("https://www.tenforums.com/tutorials/61861-picture-password-add-your-account-windows-10-a.html","Picture Password - Add to your Account in Windows 10 ")</f>
        <v>Picture Password - Add to your Account in Windows 10 </v>
      </c>
      <c r="B2557" s="9" t="s">
        <v>31</v>
      </c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</row>
    <row r="2558" ht="27.0" customHeight="1">
      <c r="A2558" s="8" t="str">
        <f>HYPERLINK("https://www.tenforums.com/tutorials/61891-picture-password-change-your-account-windows-10-a.html","Picture Password - Change for your Account in Windows 10 ")</f>
        <v>Picture Password - Change for your Account in Windows 10 </v>
      </c>
      <c r="B2558" s="9" t="s">
        <v>32</v>
      </c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</row>
    <row r="2559" ht="27.0" customHeight="1">
      <c r="A2559" s="8" t="str">
        <f>HYPERLINK("https://www.tenforums.com/tutorials/61874-picture-password-remove-your-account-windows-10-a.html","Picture Password - Remove from your Account in Windows 10 ")</f>
        <v>Picture Password - Remove from your Account in Windows 10 </v>
      </c>
      <c r="B2559" s="9" t="s">
        <v>33</v>
      </c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</row>
    <row r="2560" ht="27.0" customHeight="1">
      <c r="A2560" s="8" t="str">
        <f>HYPERLINK("https://www.tenforums.com/tutorials/61870-picture-password-replay-windows-10-a.html","Picture Password - Replay in Windows 10 ")</f>
        <v>Picture Password - Replay in Windows 10 </v>
      </c>
      <c r="B2560" s="9" t="s">
        <v>34</v>
      </c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</row>
    <row r="2561" ht="27.0" customHeight="1">
      <c r="A2561" s="8" t="str">
        <f>HYPERLINK("https://www.tenforums.com/tutorials/80575-disable-domain-users-sign-picture-password-windows-10-a.html","Picture Password Sign-in for Domain Users - Enable or Disable in Windows 10")</f>
        <v>Picture Password Sign-in for Domain Users - Enable or Disable in Windows 10</v>
      </c>
      <c r="B2561" s="10" t="s">
        <v>2268</v>
      </c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</row>
    <row r="2562" ht="27.0" customHeight="1">
      <c r="A2562" s="8" t="str">
        <f>HYPERLINK("https://www.tenforums.com/tutorials/101422-auto-save-pictures-onedrive-pc-windows-10-a.html","Pictures - Auto Save to OneDrive or This PC in Windows 10")</f>
        <v>Pictures - Auto Save to OneDrive or This PC in Windows 10</v>
      </c>
      <c r="B2562" s="9" t="s">
        <v>2128</v>
      </c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</row>
    <row r="2563" ht="27.0" customHeight="1">
      <c r="A2563" s="8" t="str">
        <f>HYPERLINK("https://www.tenforums.com/tutorials/116526-change-restore-pictures-folder-icon-windows.html","Pictures Folder Icon - Change or Restore in Windows")</f>
        <v>Pictures Folder Icon - Change or Restore in Windows</v>
      </c>
      <c r="B2563" s="9" t="s">
        <v>2269</v>
      </c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</row>
    <row r="2564" ht="27.0" customHeight="1">
      <c r="A2564" s="8" t="str">
        <f>HYPERLINK("https://www.tenforums.com/tutorials/74942-pictures-folder-move-location-windows-10-a.html","Pictures Folder - Move Location in Windows 10")</f>
        <v>Pictures Folder - Move Location in Windows 10</v>
      </c>
      <c r="B2564" s="10" t="s">
        <v>2270</v>
      </c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</row>
    <row r="2565" ht="27.0" customHeight="1">
      <c r="A2565" s="8" t="str">
        <f>HYPERLINK("https://www.tenforums.com/tutorials/116167-undo-merged-your-pictures-folder-your-user-folder.html","Pictures folder - Undo Merged with your User folder")</f>
        <v>Pictures folder - Undo Merged with your User folder</v>
      </c>
      <c r="B2565" s="9" t="s">
        <v>2271</v>
      </c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</row>
    <row r="2566" ht="27.0" customHeight="1">
      <c r="A2566" s="8" t="str">
        <f>HYPERLINK("https://www.tenforums.com/tutorials/92004-add-remove-pictures-library-windows-10-a.html","Pictures Library - Add or Remove in Windows 10")</f>
        <v>Pictures Library - Add or Remove in Windows 10</v>
      </c>
      <c r="B2566" s="9" t="s">
        <v>1384</v>
      </c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</row>
    <row r="2567" ht="27.0" customHeight="1">
      <c r="A2567" s="8" t="str">
        <f>HYPERLINK("https://www.tenforums.com/tutorials/102590-allow-deny-os-apps-access-pictures-library-windows-10-a.html","Pictures Library - Allow or Deny OS and Apps Access in Windows 10")</f>
        <v>Pictures Library - Allow or Deny OS and Apps Access in Windows 10</v>
      </c>
      <c r="B2567" s="9" t="s">
        <v>2272</v>
      </c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</row>
    <row r="2568" ht="27.0" customHeight="1">
      <c r="A2568" s="8" t="str">
        <f>HYPERLINK("https://www.tenforums.com/tutorials/8173-pin-add-windows-10-mobile-phones.html","PIN - Add in Windows 10 Mobile Phones")</f>
        <v>PIN - Add in Windows 10 Mobile Phones</v>
      </c>
      <c r="B2568" s="9" t="s">
        <v>2273</v>
      </c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</row>
    <row r="2569" ht="27.0" customHeight="1">
      <c r="A2569" s="8" t="str">
        <f>HYPERLINK("https://www.tenforums.com/tutorials/7308-pin-add-your-account-windows-10-a.html","PIN - Add to your Account in Windows 10")</f>
        <v>PIN - Add to your Account in Windows 10</v>
      </c>
      <c r="B2569" s="9" t="s">
        <v>36</v>
      </c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</row>
    <row r="2570" ht="27.0" customHeight="1">
      <c r="A2570" s="8" t="str">
        <f>HYPERLINK("https://www.tenforums.com/tutorials/8181-pin-change-windows-10-mobile-phones.html","PIN - Change in Windows 10 Mobile Phones")</f>
        <v>PIN - Change in Windows 10 Mobile Phones</v>
      </c>
      <c r="B2570" s="9" t="s">
        <v>2274</v>
      </c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</row>
    <row r="2571" ht="27.0" customHeight="1">
      <c r="A2571" s="8" t="str">
        <f>HYPERLINK("https://www.tenforums.com/tutorials/7310-pin-change-your-account-windows-10-a.html","PIN - Change for your Account in Windows 10")</f>
        <v>PIN - Change for your Account in Windows 10</v>
      </c>
      <c r="B2571" s="9" t="s">
        <v>39</v>
      </c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</row>
    <row r="2572" ht="27.0" customHeight="1">
      <c r="A2572" s="8" t="str">
        <f>HYPERLINK("https://www.tenforums.com/tutorials/80777-enable-disable-require-digits-pin-windows-10-a.html","PIN Complexity - Enable or Disable Require Digits in Windows 10")</f>
        <v>PIN Complexity - Enable or Disable Require Digits in Windows 10</v>
      </c>
      <c r="B2572" s="10" t="s">
        <v>2275</v>
      </c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</row>
    <row r="2573" ht="27.0" customHeight="1">
      <c r="A2573" s="8" t="str">
        <f>HYPERLINK("https://www.tenforums.com/tutorials/80783-enable-disable-require-lowercase-letters-pin-windows-10-a.html","PIN Complexity - Enable or Disable Require Lowercase Letters in Windows 10")</f>
        <v>PIN Complexity - Enable or Disable Require Lowercase Letters in Windows 10</v>
      </c>
      <c r="B2573" s="10" t="s">
        <v>2276</v>
      </c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</row>
    <row r="2574" ht="27.0" customHeight="1">
      <c r="A2574" s="8" t="str">
        <f>HYPERLINK("https://www.tenforums.com/tutorials/80785-enable-disable-require-uppercase-letters-pin-windows-10-a.html","PIN Complexity - Enable or Disable Require Uppercase Letters in Windows 10")</f>
        <v>PIN Complexity - Enable or Disable Require Uppercase Letters in Windows 10</v>
      </c>
      <c r="B2574" s="10" t="s">
        <v>2277</v>
      </c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</row>
    <row r="2575" ht="27.0" customHeight="1">
      <c r="A2575" s="8" t="str">
        <f>HYPERLINK("https://www.tenforums.com/tutorials/80809-enable-disable-pin-expiration-windows-10-a.html","PIN Expiration - Enable or Disable in Windows 10")</f>
        <v>PIN Expiration - Enable or Disable in Windows 10</v>
      </c>
      <c r="B2575" s="10" t="s">
        <v>2278</v>
      </c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</row>
    <row r="2576" ht="27.0" customHeight="1">
      <c r="A2576" s="11" t="s">
        <v>2279</v>
      </c>
      <c r="B2576" s="10" t="s">
        <v>38</v>
      </c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</row>
    <row r="2577" ht="27.0" customHeight="1">
      <c r="A2577" s="8" t="str">
        <f>HYPERLINK("https://www.tenforums.com/tutorials/80813-enable-disable-pin-history-windows-10-a.html","PIN History - Enable or Disable in Windows 10")</f>
        <v>PIN History - Enable or Disable in Windows 10</v>
      </c>
      <c r="B2577" s="10" t="s">
        <v>2280</v>
      </c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</row>
    <row r="2578" ht="27.0" customHeight="1">
      <c r="A2578" s="8" t="str">
        <f>HYPERLINK("https://www.tenforums.com/tutorials/80805-specify-maximum-minimum-pin-length-windows-10-a.html","PIN Length - Specify Maximum an Minimum in Windows 10")</f>
        <v>PIN Length - Specify Maximum an Minimum in Windows 10</v>
      </c>
      <c r="B2578" s="10" t="s">
        <v>2281</v>
      </c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</row>
    <row r="2579" ht="27.0" customHeight="1">
      <c r="A2579" s="8" t="str">
        <f>HYPERLINK("https://www.tenforums.com/tutorials/8179-pin-remove-windows-10-mobile-phones.html","PIN - Remove in Windows 10 Mobile Phones")</f>
        <v>PIN - Remove in Windows 10 Mobile Phones</v>
      </c>
      <c r="B2579" s="9" t="s">
        <v>2282</v>
      </c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</row>
    <row r="2580" ht="27.0" customHeight="1">
      <c r="A2580" s="8" t="str">
        <f>HYPERLINK("https://www.tenforums.com/tutorials/6518-pin-remove-your-account-windows-10-a.html","PIN - Remove from your Account in Windows 10")</f>
        <v>PIN - Remove from your Account in Windows 10</v>
      </c>
      <c r="B2580" s="9" t="s">
        <v>40</v>
      </c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</row>
    <row r="2581" ht="27.0" customHeight="1">
      <c r="A2581" s="8" t="str">
        <f>HYPERLINK("https://www.tenforums.com/tutorials/99183-enable-disable-pin-reset-sign-windows-10-a.html","PIN Reset at Sign-in - Enable or Disable in Windows 10")</f>
        <v>PIN Reset at Sign-in - Enable or Disable in Windows 10</v>
      </c>
      <c r="B2581" s="9" t="s">
        <v>41</v>
      </c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</row>
    <row r="2582" ht="27.0" customHeight="1">
      <c r="A2582" s="8" t="str">
        <f>HYPERLINK("https://www.tenforums.com/tutorials/8183-pin-reset-windows-10-mobile-phones.html","PIN - Reset in Windows 10 Mobile Phones")</f>
        <v>PIN - Reset in Windows 10 Mobile Phones</v>
      </c>
      <c r="B2582" s="9" t="s">
        <v>2283</v>
      </c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</row>
    <row r="2583" ht="27.0" customHeight="1">
      <c r="A2583" s="8" t="str">
        <f>HYPERLINK("https://www.tenforums.com/tutorials/7312-pin-reset-your-account-windows-10-a.html","PIN - Reset for your Account in Windows 10")</f>
        <v>PIN - Reset for your Account in Windows 10</v>
      </c>
      <c r="B2583" s="9" t="s">
        <v>42</v>
      </c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</row>
    <row r="2584" ht="27.0" customHeight="1">
      <c r="A2584" s="8" t="str">
        <f>HYPERLINK("https://www.tenforums.com/tutorials/80520-enable-disable-domain-users-sign-pin-windows-10-a.html","PIN Sign-in for Domain Users - Enable or Disable in Windows 10")</f>
        <v>PIN Sign-in for Domain Users - Enable or Disable in Windows 10</v>
      </c>
      <c r="B2584" s="10" t="s">
        <v>2284</v>
      </c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</row>
    <row r="2585" ht="27.0" customHeight="1">
      <c r="A2585" s="8" t="str">
        <f>HYPERLINK("https://www.tenforums.com/tutorials/2933-pin-home-add-remove-context-menu-windows-10-a.html","Pin to home - Add or Remove on Context Menu in Windows 10")</f>
        <v>Pin to home - Add or Remove on Context Menu in Windows 10</v>
      </c>
      <c r="B2585" s="9" t="s">
        <v>2285</v>
      </c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</row>
    <row r="2586" ht="27.0" customHeight="1">
      <c r="A2586" s="8" t="str">
        <f>HYPERLINK("https://www.tenforums.com/tutorials/2893-home-pin-unpin-locations-windows-10-a.html","Pin to home in Windows 10")</f>
        <v>Pin to home in Windows 10</v>
      </c>
      <c r="B2586" s="9" t="s">
        <v>2286</v>
      </c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</row>
    <row r="2587" ht="27.0" customHeight="1">
      <c r="A2587" s="8" t="str">
        <f>HYPERLINK("https://www.tenforums.com/tutorials/2893-quick-access-pin-unpin-locations-windows-10-a.html","Pin to Quick access and 'Unpin from Quick access' Locations in Windows 10")</f>
        <v>Pin to Quick access and 'Unpin from Quick access' Locations in Windows 10</v>
      </c>
      <c r="B2587" s="9" t="s">
        <v>2287</v>
      </c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</row>
    <row r="2588" ht="27.0" customHeight="1">
      <c r="A2588" s="8" t="str">
        <f>HYPERLINK("https://www.tenforums.com/tutorials/2933-pin-quick-access-context-menu-remove-windows-10-a.html","Pin to Quick access context menu - Remove in Windows 10")</f>
        <v>Pin to Quick access context menu - Remove in Windows 10</v>
      </c>
      <c r="B2588" s="9" t="s">
        <v>2288</v>
      </c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</row>
    <row r="2589" ht="27.0" customHeight="1">
      <c r="A2589" s="8" t="str">
        <f>HYPERLINK("https://www.tenforums.com/tutorials/3403-pin-start-unpin-start-items-windows-10-a.html","Pin to Start and 'Unpin from Start' items in Windows 10")</f>
        <v>Pin to Start and 'Unpin from Start' items in Windows 10</v>
      </c>
      <c r="B2589" s="9" t="s">
        <v>2289</v>
      </c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</row>
    <row r="2590" ht="27.0" customHeight="1">
      <c r="A2590" s="8" t="str">
        <f>HYPERLINK("https://www.tenforums.com/tutorials/37258-add-remove-pin-start-context-menu-windows-10-a.html","Pin to Start context menu - Add or Remove in Windows 10")</f>
        <v>Pin to Start context menu - Add or Remove in Windows 10</v>
      </c>
      <c r="B2590" s="9" t="s">
        <v>2290</v>
      </c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</row>
    <row r="2591" ht="27.0" customHeight="1">
      <c r="A2591" s="8" t="str">
        <f>HYPERLINK("https://www.tenforums.com/tutorials/6206-microsoft-edge-pin-start-sites-windows-10-a.html","Pin to Start Websites from Microsoft Edge in Windows 10")</f>
        <v>Pin to Start Websites from Microsoft Edge in Windows 10</v>
      </c>
      <c r="B2591" s="9" t="s">
        <v>1827</v>
      </c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</row>
    <row r="2592" ht="27.0" customHeight="1">
      <c r="A2592" s="8" t="str">
        <f>HYPERLINK("https://www.tenforums.com/tutorials/105252-enable-disable-pin-unpin-apps-taskbar-windows.html","Pin to taskbar and Unpin from taskbar for Apps - Enable or Disable in Windows")</f>
        <v>Pin to taskbar and Unpin from taskbar for Apps - Enable or Disable in Windows</v>
      </c>
      <c r="B2592" s="9" t="s">
        <v>2291</v>
      </c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</row>
    <row r="2593" ht="27.0" customHeight="1">
      <c r="A2593" s="8" t="str">
        <f>HYPERLINK("https://www.tenforums.com/tutorials/3449-pin-taskbar-unpin-taskbar-apps-windows-10-a.html","Pin to taskbar and 'Unpin from taskbar' Apps in Windows 10")</f>
        <v>Pin to taskbar and 'Unpin from taskbar' Apps in Windows 10</v>
      </c>
      <c r="B2593" s="9" t="s">
        <v>193</v>
      </c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</row>
    <row r="2594" ht="27.0" customHeight="1">
      <c r="A2594" s="8" t="str">
        <f>HYPERLINK("https://www.tenforums.com/tutorials/91812-add-remove-pin-taskbar-context-menu-windows-10-a.html","Pin to Taskbar Context Menu - Add or Remove in Windows 10")</f>
        <v>Pin to Taskbar Context Menu - Add or Remove in Windows 10</v>
      </c>
      <c r="B2594" s="9" t="s">
        <v>2292</v>
      </c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</row>
    <row r="2595" ht="27.0" customHeight="1">
      <c r="A2595" s="8" t="str">
        <f>HYPERLINK("https://www.tenforums.com/tutorials/96525-pin-file-taskbar-windows-10-a.html","Pin to Taskbar File in Windows 10")</f>
        <v>Pin to Taskbar File in Windows 10</v>
      </c>
      <c r="B2595" s="9" t="s">
        <v>1039</v>
      </c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</row>
    <row r="2596" ht="27.0" customHeight="1">
      <c r="A2596" s="8" t="str">
        <f>HYPERLINK("https://www.tenforums.com/tutorials/4636-pin-taskbar-folder-drive-windows-10-a.html","Pin to taskbar Folder and Drive in Windows 10")</f>
        <v>Pin to taskbar Folder and Drive in Windows 10</v>
      </c>
      <c r="B2596" s="9" t="s">
        <v>864</v>
      </c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</row>
    <row r="2597" ht="27.0" customHeight="1">
      <c r="A2597" s="8" t="str">
        <f>HYPERLINK("https://www.tenforums.com/tutorials/47742-store-enable-disable-pin-taskbar-windows-8-10-a.html","Pin to Taskbar Store app - Enable or Disable in Windows 8 and 10 ")</f>
        <v>Pin to Taskbar Store app - Enable or Disable in Windows 8 and 10 </v>
      </c>
      <c r="B2597" s="9" t="s">
        <v>2293</v>
      </c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</row>
    <row r="2598" ht="27.0" customHeight="1">
      <c r="A2598" s="8" t="str">
        <f>HYPERLINK("https://www.tenforums.com/tutorials/105240-enable-disable-pinned-apps-taskbar-windows.html","Pinned Apps on Taskbar - Enable or Disable in Windows")</f>
        <v>Pinned Apps on Taskbar - Enable or Disable in Windows</v>
      </c>
      <c r="B2598" s="9" t="s">
        <v>2294</v>
      </c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</row>
    <row r="2599" ht="27.0" customHeight="1">
      <c r="A2599" s="8" t="str">
        <f>HYPERLINK("https://www.tenforums.com/tutorials/83169-remove-play-windows-media-player-context-menu-windows-10-a.html","""Play with Windows Media Player"" Context Menu - Add or Remove in Windows 10")</f>
        <v>"Play with Windows Media Player" Context Menu - Add or Remove in Windows 10</v>
      </c>
      <c r="B2599" s="10" t="s">
        <v>2295</v>
      </c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</row>
    <row r="2600" ht="27.0" customHeight="1">
      <c r="A2600" s="8" t="str">
        <f>HYPERLINK("https://www.tenforums.com/tutorials/102323-change-default-audio-playback-device-windows-10-a.html","Playback Device - Change Default in Windows 10")</f>
        <v>Playback Device - Change Default in Windows 10</v>
      </c>
      <c r="B2600" s="9" t="s">
        <v>217</v>
      </c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</row>
    <row r="2601" ht="27.0" customHeight="1">
      <c r="A2601" s="8" t="str">
        <f>HYPERLINK("https://www.tenforums.com/tutorials/101591-turn-off-hide-pointer-while-typing-windows.html","Pointer - Hide While Typing in Windows")</f>
        <v>Pointer - Hide While Typing in Windows</v>
      </c>
      <c r="B2601" s="9" t="s">
        <v>2296</v>
      </c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</row>
    <row r="2602" ht="27.0" customHeight="1">
      <c r="A2602" s="8" t="str">
        <f>HYPERLINK("https://www.tenforums.com/tutorials/101584-turn-off-show-pointer-location-ctrl-key-windows.html","Pointer Location with CTRL Key - Show in Windows")</f>
        <v>Pointer Location with CTRL Key - Show in Windows</v>
      </c>
      <c r="B2602" s="9" t="s">
        <v>2297</v>
      </c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</row>
    <row r="2603" ht="27.0" customHeight="1">
      <c r="A2603" s="8" t="str">
        <f>HYPERLINK("https://www.tenforums.com/tutorials/101691-turn-off-enhance-pointer-precision-windows.html","Pointer Precision - Enhance in Windows")</f>
        <v>Pointer Precision - Enhance in Windows</v>
      </c>
      <c r="B2603" s="9" t="s">
        <v>2298</v>
      </c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</row>
    <row r="2604" ht="27.0" customHeight="1">
      <c r="A2604" s="8" t="str">
        <f>HYPERLINK("https://www.tenforums.com/tutorials/82701-turn-off-snap-pointer-default-button-windows-10-a.html","Pointer Snap To Default Button - Turn On or Off in Windows 10")</f>
        <v>Pointer Snap To Default Button - Turn On or Off in Windows 10</v>
      </c>
      <c r="B2604" s="10" t="s">
        <v>2299</v>
      </c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</row>
    <row r="2605" ht="27.0" customHeight="1">
      <c r="A2605" s="12" t="str">
        <f>HYPERLINK("https://www.tenforums.com/tutorials/101604-change-mouse-cursor-speed-windows.html","Pointer Speed - Change in Windows")</f>
        <v>Pointer Speed - Change in Windows</v>
      </c>
      <c r="B2605" s="10" t="s">
        <v>1954</v>
      </c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</row>
    <row r="2606" ht="27.0" customHeight="1">
      <c r="A2606" s="8" t="str">
        <f>HYPERLINK("https://www.tenforums.com/tutorials/101602-turn-off-display-pointer-trails-windows.html","Pointer Trails - Display in Windows")</f>
        <v>Pointer Trails - Display in Windows</v>
      </c>
      <c r="B2606" s="9" t="s">
        <v>2300</v>
      </c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</row>
    <row r="2607" ht="27.0" customHeight="1">
      <c r="A2607" s="8" t="str">
        <f>HYPERLINK("https://www.tenforums.com/tutorials/95458-allow-prevent-themes-change-mouse-pointers-windows-10-a.html","Pointers - Allow or Prevent Themes to Change in Windows 10")</f>
        <v>Pointers - Allow or Prevent Themes to Change in Windows 10</v>
      </c>
      <c r="B2607" s="9" t="s">
        <v>1957</v>
      </c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</row>
    <row r="2608" ht="27.0" customHeight="1">
      <c r="A2608" s="12" t="str">
        <f>HYPERLINK("https://www.tenforums.com/tutorials/5901-change-mouse-pointers-change-pointer-color-size-windows-10-a.html","Pointers - Change and Change Pointer Size and Color in Windows 10")</f>
        <v>Pointers - Change and Change Pointer Size and Color in Windows 10</v>
      </c>
      <c r="B2608" s="10" t="s">
        <v>1958</v>
      </c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</row>
    <row r="2609" ht="27.0" customHeight="1">
      <c r="A2609" s="8" t="str">
        <f>HYPERLINK("https://www.tenforums.com/tutorials/96097-view-configured-update-policies-windows-10-a.html","Policies - View Configured Update Policies in Windows 10")</f>
        <v>Policies - View Configured Update Policies in Windows 10</v>
      </c>
      <c r="B2609" s="9" t="s">
        <v>2301</v>
      </c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</row>
    <row r="2610" ht="27.0" customHeight="1">
      <c r="A2610" s="8" t="str">
        <f>HYPERLINK("https://www.tenforums.com/tutorials/89239-hide-show-pop-up-descriptions-windows-10-a.html","Pop-up Description for Folder and Desktop Items - Hide or Show in Windows 10")</f>
        <v>Pop-up Description for Folder and Desktop Items - Hide or Show in Windows 10</v>
      </c>
      <c r="B2610" s="9" t="s">
        <v>1292</v>
      </c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</row>
    <row r="2611" ht="27.0" customHeight="1">
      <c r="A2611" s="11" t="s">
        <v>2302</v>
      </c>
      <c r="B2611" s="10" t="s">
        <v>2303</v>
      </c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</row>
    <row r="2612" ht="27.0" customHeight="1">
      <c r="A2612" s="8" t="str">
        <f>HYPERLINK("https://www.tenforums.com/tutorials/15754-battery-power-indicator-use-old-new-windows-10-a.html","Power Battery Indicator - Use Old or New in Windows 10")</f>
        <v>Power Battery Indicator - Use Old or New in Windows 10</v>
      </c>
      <c r="B2612" s="9" t="s">
        <v>270</v>
      </c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</row>
    <row r="2613" ht="27.0" customHeight="1">
      <c r="A2613" s="8" t="str">
        <f>HYPERLINK("https://www.tenforums.com/tutorials/69741-power-button-default-action-change-windows-10-a.html","Power Button Default Action - Change in Windows 10 ")</f>
        <v>Power Button Default Action - Change in Windows 10 </v>
      </c>
      <c r="B2613" s="9" t="s">
        <v>2304</v>
      </c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</row>
    <row r="2614" ht="27.0" customHeight="1">
      <c r="A2614" s="8" t="str">
        <f>HYPERLINK("https://www.tenforums.com/tutorials/5148-power-efficiency-diagnostics-report-create-windows-10-a.html","Power Efficiency Diagnostics Report - Create in Windows 10")</f>
        <v>Power Efficiency Diagnostics Report - Create in Windows 10</v>
      </c>
      <c r="B2614" s="9" t="s">
        <v>2305</v>
      </c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</row>
    <row r="2615" ht="27.0" customHeight="1">
      <c r="A2615" s="12" t="str">
        <f>HYPERLINK("https://www.tenforums.com/tutorials/65810-add-remove-power-icon-sign-screen-windows-10-a.html","Power Icon on Sign-in Screen - Add or Remove in Windows 10 ")</f>
        <v>Power Icon on Sign-in Screen - Add or Remove in Windows 10 </v>
      </c>
      <c r="B2615" s="10" t="s">
        <v>2306</v>
      </c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</row>
    <row r="2616" ht="27.0" customHeight="1">
      <c r="A2616" s="8" t="str">
        <f>HYPERLINK("https://www.tenforums.com/tutorials/7445-hibernate-power-menu-add-remove-windows-10-a.html","Power menu - Add or Remove Hibernate in Windows 10")</f>
        <v>Power menu - Add or Remove Hibernate in Windows 10</v>
      </c>
      <c r="B2616" s="9" t="s">
        <v>1223</v>
      </c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</row>
    <row r="2617" ht="27.0" customHeight="1">
      <c r="A2617" s="8" t="str">
        <f>HYPERLINK("https://www.tenforums.com/tutorials/7456-sleep-power-menu-add-remove-windows-10-a.html","Power menu - Add or Remove Sleep in Windows 10")</f>
        <v>Power menu - Add or Remove Sleep in Windows 10</v>
      </c>
      <c r="B2617" s="9" t="s">
        <v>2307</v>
      </c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</row>
    <row r="2618" ht="27.0" customHeight="1">
      <c r="A2618" s="8" t="str">
        <f>HYPERLINK("https://www.tenforums.com/tutorials/104886-disable-shut-down-restart-sleep-hibernate-windows-10-a.html","Power Menu - Enable or Disable Shut Down, Restart, Sleep, and Hibernate in Power Menu in Windows 10")</f>
        <v>Power Menu - Enable or Disable Shut Down, Restart, Sleep, and Hibernate in Power Menu in Windows 10</v>
      </c>
      <c r="B2618" s="9" t="s">
        <v>1224</v>
      </c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</row>
    <row r="2619" ht="27.0" customHeight="1">
      <c r="A2619" s="8" t="str">
        <f>HYPERLINK("https://www.tenforums.com/tutorials/76183-power-mode-change-level-windows-10-a.html","Power Mode - Change Level in Windows 10")</f>
        <v>Power Mode - Change Level in Windows 10</v>
      </c>
      <c r="B2619" s="10" t="s">
        <v>2308</v>
      </c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</row>
    <row r="2620" ht="27.0" customHeight="1">
      <c r="A2620" s="8" t="str">
        <f>HYPERLINK("https://www.tenforums.com/tutorials/108189-add-remove-adaptive-backlight-power-options-windows-10-a.html","Power Options - Add or Remove 'Adaptive backlight' in Windows 10")</f>
        <v>Power Options - Add or Remove 'Adaptive backlight' in Windows 10</v>
      </c>
      <c r="B2620" s="9" t="s">
        <v>2309</v>
      </c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</row>
    <row r="2621" ht="27.0" customHeight="1">
      <c r="A2621" s="8" t="str">
        <f>HYPERLINK("https://www.tenforums.com/tutorials/108142-add-remove-adaptive-display-power-options-windows.html","Power Options - Add or Remove 'Adaptive display' in Windows")</f>
        <v>Power Options - Add or Remove 'Adaptive display' in Windows</v>
      </c>
      <c r="B2621" s="9" t="s">
        <v>2310</v>
      </c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</row>
    <row r="2622" ht="27.0" customHeight="1">
      <c r="A2622" s="8" t="str">
        <f>HYPERLINK("https://www.tenforums.com/tutorials/107712-add-ahci-link-power-management-adaptive-power-options-windows.html","Power Options  - Add or Remove 'AHCI Link Power Management - Adaptive' in Windows")</f>
        <v>Power Options  - Add or Remove 'AHCI Link Power Management - Adaptive' in Windows</v>
      </c>
      <c r="B2622" s="9" t="s">
        <v>2311</v>
      </c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</row>
    <row r="2623" ht="27.0" customHeight="1">
      <c r="A2623" s="8" t="str">
        <f>HYPERLINK("https://www.tenforums.com/tutorials/72971-power-options-add-ahci-link-power-management-windows-10-a.html","Power Options - Add or Remove 'AHCI Link Power Management - HIPM/DIPM' in Windows 10 ")</f>
        <v>Power Options - Add or Remove 'AHCI Link Power Management - HIPM/DIPM' in Windows 10 </v>
      </c>
      <c r="B2623" s="9" t="s">
        <v>112</v>
      </c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</row>
    <row r="2624" ht="27.0" customHeight="1">
      <c r="A2624" s="8" t="str">
        <f>HYPERLINK("https://www.tenforums.com/tutorials/108441-add-remove-allow-away-mode-policy-power-options-windows.html","Power Options - Add or Remove 'Allow Away Mode Policy' in Windows")</f>
        <v>Power Options - Add or Remove 'Allow Away Mode Policy' in Windows</v>
      </c>
      <c r="B2624" s="9" t="s">
        <v>2312</v>
      </c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</row>
    <row r="2625" ht="27.0" customHeight="1">
      <c r="A2625" s="8" t="str">
        <f>HYPERLINK("https://www.tenforums.com/tutorials/108188-add-allow-display-required-policy-power-options-windows.html","Power Options - Add or Remove 'Allow display required policy' in Windows")</f>
        <v>Power Options - Add or Remove 'Allow display required policy' in Windows</v>
      </c>
      <c r="B2625" s="9" t="s">
        <v>2313</v>
      </c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</row>
    <row r="2626" ht="27.0" customHeight="1">
      <c r="A2626" s="8" t="str">
        <f>HYPERLINK("https://www.tenforums.com/tutorials/72143-power-options-add-allow-sleep-remote-opens-windows-10-a.html","Power Options - Add or Remove 'Allow sleep with remote opens' in Windows 10 ")</f>
        <v>Power Options - Add or Remove 'Allow sleep with remote opens' in Windows 10 </v>
      </c>
      <c r="B2626" s="9" t="s">
        <v>2314</v>
      </c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</row>
    <row r="2627" ht="27.0" customHeight="1">
      <c r="A2627" s="8" t="str">
        <f>HYPERLINK("https://www.tenforums.com/tutorials/108447-add-allow-system-required-policy-power-options-windows.html","Power Options - Add or Remove 'Allow system required policy' in Windows")</f>
        <v>Power Options - Add or Remove 'Allow system required policy' in Windows</v>
      </c>
      <c r="B2627" s="9" t="s">
        <v>2315</v>
      </c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</row>
    <row r="2628" ht="27.0" customHeight="1">
      <c r="A2628" s="8" t="str">
        <f>HYPERLINK("https://www.tenforums.com/tutorials/65716-power-options-add-remove-allow-wake-timers-windows-10-a.html","Power Options - Add or Remove 'Allow wake timers' in Windows 10 ")</f>
        <v>Power Options - Add or Remove 'Allow wake timers' in Windows 10 </v>
      </c>
      <c r="B2628" s="9" t="s">
        <v>2316</v>
      </c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</row>
    <row r="2629" ht="27.0" customHeight="1">
      <c r="A2629" s="8" t="str">
        <f>HYPERLINK("https://www.tenforums.com/tutorials/65586-power-options-add-console-lock-display-off-timeout-windows-10-a.html","Power Options - Add or Remove 'Console lock display off timeout' in Windows 10 ")</f>
        <v>Power Options - Add or Remove 'Console lock display off timeout' in Windows 10 </v>
      </c>
      <c r="B2629" s="9" t="s">
        <v>570</v>
      </c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</row>
    <row r="2630" ht="27.0" customHeight="1">
      <c r="A2630" s="8" t="str">
        <f>HYPERLINK("https://www.tenforums.com/tutorials/108336-add-remove-critical-battery-action-power-options-windows.html","Power Options - Add or Remove 'Critical battery action' in Windows")</f>
        <v>Power Options - Add or Remove 'Critical battery action' in Windows</v>
      </c>
      <c r="B2630" s="9" t="s">
        <v>2317</v>
      </c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</row>
    <row r="2631" ht="27.0" customHeight="1">
      <c r="A2631" s="8" t="str">
        <f>HYPERLINK("https://www.tenforums.com/tutorials/108335-add-remove-critical-battery-level-power-options-windows.html","Power Options - Add or Remove 'Critical battery level' in Windows")</f>
        <v>Power Options - Add or Remove 'Critical battery level' in Windows</v>
      </c>
      <c r="B2631" s="9" t="s">
        <v>2318</v>
      </c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</row>
    <row r="2632" ht="27.0" customHeight="1">
      <c r="A2632" s="8" t="str">
        <f>HYPERLINK("https://www.tenforums.com/tutorials/108337-remove-critical-battery-notification-power-options-windows-10-a.html","Power Options - Add or Remove 'Critical battery notification' in Windows 10")</f>
        <v>Power Options - Add or Remove 'Critical battery notification' in Windows 10</v>
      </c>
      <c r="B2632" s="9" t="s">
        <v>2319</v>
      </c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</row>
    <row r="2633" ht="27.0" customHeight="1">
      <c r="A2633" s="8" t="str">
        <f>HYPERLINK("https://www.tenforums.com/tutorials/108376-add-remove-device-idle-policy-power-options-windows.html","Power Options - Add or Remove 'Device idle policy' in Windows")</f>
        <v>Power Options - Add or Remove 'Device idle policy' in Windows</v>
      </c>
      <c r="B2633" s="9" t="s">
        <v>2320</v>
      </c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</row>
    <row r="2634" ht="27.0" customHeight="1">
      <c r="A2634" s="8" t="str">
        <f>HYPERLINK("https://www.tenforums.com/tutorials/108132-add-remove-dim-display-after-power-options-windows.html","Power Options - Add or Remove 'Dim display after' in Windows")</f>
        <v>Power Options - Add or Remove 'Dim display after' in Windows</v>
      </c>
      <c r="B2634" s="9" t="s">
        <v>2321</v>
      </c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</row>
    <row r="2635" ht="27.0" customHeight="1">
      <c r="A2635" s="8" t="str">
        <f>HYPERLINK("https://www.tenforums.com/tutorials/108137-add-remove-dimmed-display-brightness-power-options-windows.html","Power Options - Add or Remove 'Dimmed display brightness' in Windows")</f>
        <v>Power Options - Add or Remove 'Dimmed display brightness' in Windows</v>
      </c>
      <c r="B2635" s="9" t="s">
        <v>2322</v>
      </c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</row>
    <row r="2636" ht="27.0" customHeight="1">
      <c r="A2636" s="8" t="str">
        <f>HYPERLINK("https://www.tenforums.com/tutorials/108126-add-remove-display-brightness-power-options-windows.html","Power Options - Add or Remove 'Display brightness' in Windows")</f>
        <v>Power Options - Add or Remove 'Display brightness' in Windows</v>
      </c>
      <c r="B2636" s="9" t="s">
        <v>2323</v>
      </c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</row>
    <row r="2637" ht="27.0" customHeight="1">
      <c r="A2637" s="8" t="str">
        <f>HYPERLINK("https://www.tenforums.com/tutorials/85503-remove-enable-adaptive-brightness-power-options-windows-a.html","Power Options - Add or Remove 'Enable adaptive brightness' in Windows")</f>
        <v>Power Options - Add or Remove 'Enable adaptive brightness' in Windows</v>
      </c>
      <c r="B2637" s="9" t="s">
        <v>2324</v>
      </c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</row>
    <row r="2638" ht="27.0" customHeight="1">
      <c r="A2638" s="8" t="str">
        <f>HYPERLINK("https://www.tenforums.com/tutorials/107875-add-enable-forced-button-lid-shutdown-power-options-windows.html","Power Options - Add or Remove 'Enable forced button/lid shutdown' in Windows")</f>
        <v>Power Options - Add or Remove 'Enable forced button/lid shutdown' in Windows</v>
      </c>
      <c r="B2638" s="9" t="s">
        <v>2325</v>
      </c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</row>
    <row r="2639" ht="27.0" customHeight="1">
      <c r="A2639" s="8" t="str">
        <f>HYPERLINK("https://www.tenforums.com/tutorials/32733-energy-saver-settings-add-power-options-windows-10-a.html","Power Options - Add or Remove 'Energy Saver settings' in Windows 10 ")</f>
        <v>Power Options - Add or Remove 'Energy Saver settings' in Windows 10 </v>
      </c>
      <c r="B2639" s="9" t="s">
        <v>936</v>
      </c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</row>
    <row r="2640" ht="27.0" customHeight="1">
      <c r="A2640" s="8" t="str">
        <f>HYPERLINK("https://www.tenforums.com/tutorials/107696-add-hard-disk-burst-ignore-time-power-options-windows.html","Power Options - Add or Remove 'Hard disk burst ignore time' in Windows")</f>
        <v>Power Options - Add or Remove 'Hard disk burst ignore time' in Windows</v>
      </c>
      <c r="B2640" s="9" t="s">
        <v>1204</v>
      </c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</row>
    <row r="2641" ht="27.0" customHeight="1">
      <c r="A2641" s="8" t="str">
        <f>HYPERLINK("https://www.tenforums.com/tutorials/108391-add-remove-hibernate-after-power-options-windows.html","Power Options - Add or Remove 'Hibernate after' in Windows")</f>
        <v>Power Options - Add or Remove 'Hibernate after' in Windows</v>
      </c>
      <c r="B2641" s="9" t="s">
        <v>2326</v>
      </c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</row>
    <row r="2642" ht="27.0" customHeight="1">
      <c r="A2642" s="8" t="str">
        <f>HYPERLINK("https://www.tenforums.com/tutorials/108197-add-hub-selective-suspend-timeout-power-options-windows.html","Power Options - Add or Remove 'Hub Selective Suspend Timeout' in Windows")</f>
        <v>Power Options - Add or Remove 'Hub Selective Suspend Timeout' in Windows</v>
      </c>
      <c r="B2642" s="9" t="s">
        <v>2327</v>
      </c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</row>
    <row r="2643" ht="27.0" customHeight="1">
      <c r="A2643" s="8" t="str">
        <f>HYPERLINK("https://www.tenforums.com/tutorials/3097-power-options-add-remove-internet-explorer-windows.html","Power Options - Add or Remove 'Internet Explorer' in Windows")</f>
        <v>Power Options - Add or Remove 'Internet Explorer' in Windows</v>
      </c>
      <c r="B2643" s="9" t="s">
        <v>1317</v>
      </c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</row>
    <row r="2644" ht="27.0" customHeight="1">
      <c r="A2644" s="8" t="str">
        <f>HYPERLINK("https://www.tenforums.com/tutorials/107865-add-remove-lid-close-action-power-options-windows.html","Power Options - Add or Remove 'Lid close action' in Windows")</f>
        <v>Power Options - Add or Remove 'Lid close action' in Windows</v>
      </c>
      <c r="B2644" s="9" t="s">
        <v>2328</v>
      </c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</row>
    <row r="2645" ht="27.0" customHeight="1">
      <c r="A2645" s="8" t="str">
        <f>HYPERLINK("https://www.tenforums.com/tutorials/107801-add-remove-lid-open-action-power-options-windows-10-a.html","Power Options - Add or Remove 'Lid open action' in Windows 10")</f>
        <v>Power Options - Add or Remove 'Lid open action' in Windows 10</v>
      </c>
      <c r="B2645" s="9" t="s">
        <v>2329</v>
      </c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</row>
    <row r="2646" ht="27.0" customHeight="1">
      <c r="A2646" s="8" t="str">
        <f>HYPERLINK("https://www.tenforums.com/tutorials/100629-remove-link-state-power-management-power-options-windows-10-a.html","Power Options - Add or Remove 'Link State Power Management' in Windows 10")</f>
        <v>Power Options - Add or Remove 'Link State Power Management' in Windows 10</v>
      </c>
      <c r="B2646" s="9" t="s">
        <v>2330</v>
      </c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</row>
    <row r="2647" ht="27.0" customHeight="1">
      <c r="A2647" s="8" t="str">
        <f>HYPERLINK("https://www.tenforums.com/tutorials/108282-add-remove-low-battery-action-power-options-windows.html","Power Options - Add or Remove 'Low battery action' in Windows")</f>
        <v>Power Options - Add or Remove 'Low battery action' in Windows</v>
      </c>
      <c r="B2647" s="9" t="s">
        <v>2331</v>
      </c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</row>
    <row r="2648" ht="27.0" customHeight="1">
      <c r="A2648" s="8" t="str">
        <f>HYPERLINK("https://www.tenforums.com/tutorials/108250-add-remove-low-battery-level-power-options-windows.html","Power Options - Add or Remove 'Low battery level' in Windows")</f>
        <v>Power Options - Add or Remove 'Low battery level' in Windows</v>
      </c>
      <c r="B2648" s="9" t="s">
        <v>2332</v>
      </c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</row>
    <row r="2649" ht="27.0" customHeight="1">
      <c r="A2649" s="8" t="str">
        <f>HYPERLINK("https://www.tenforums.com/tutorials/108273-add-remove-low-battery-notification-power-options-windows.html","Power Options - Add or Remove 'Low battery notification' in Windows")</f>
        <v>Power Options - Add or Remove 'Low battery notification' in Windows</v>
      </c>
      <c r="B2649" s="9" t="s">
        <v>2333</v>
      </c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</row>
    <row r="2650" ht="27.0" customHeight="1">
      <c r="A2650" s="8" t="str">
        <f>HYPERLINK("https://www.tenforums.com/tutorials/95580-add-remove-maximum-processor-frequency-windows-10-power-options.html","Power Options - Add or Remove 'Maximum processor frequency' in Windows 10")</f>
        <v>Power Options - Add or Remove 'Maximum processor frequency' in Windows 10</v>
      </c>
      <c r="B2650" s="9" t="s">
        <v>1515</v>
      </c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</row>
    <row r="2651" ht="27.0" customHeight="1">
      <c r="A2651" s="8" t="str">
        <f>HYPERLINK("https://www.tenforums.com/tutorials/107967-add-remove-maximum-processor-state-power-options-windows-10-a.html","Power Options - Add or Remove 'Maximum processor state' in Windows 10")</f>
        <v>Power Options - Add or Remove 'Maximum processor state' in Windows 10</v>
      </c>
      <c r="B2651" s="9" t="s">
        <v>2334</v>
      </c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</row>
    <row r="2652" ht="27.0" customHeight="1">
      <c r="A2652" s="8" t="str">
        <f>HYPERLINK("https://www.tenforums.com/tutorials/107960-add-remove-minimum-processor-state-power-options-windows-10-a.html","Power Options - Add or Remove 'Minimum processor state' in Windows 10")</f>
        <v>Power Options - Add or Remove 'Minimum processor state' in Windows 10</v>
      </c>
      <c r="B2652" s="9" t="s">
        <v>2335</v>
      </c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</row>
    <row r="2653" ht="27.0" customHeight="1">
      <c r="A2653" s="8" t="str">
        <f>HYPERLINK("https://www.tenforums.com/tutorials/108378-add-networking-connectivity-standby-power-options-windows-10-a.html","Power Options - Add or Remove 'Networking connectivity in Standby' in Windows 10")</f>
        <v>Power Options - Add or Remove 'Networking connectivity in Standby' in Windows 10</v>
      </c>
      <c r="B2653" s="9" t="s">
        <v>2336</v>
      </c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</row>
    <row r="2654" ht="27.0" customHeight="1">
      <c r="A2654" s="8" t="str">
        <f>HYPERLINK("https://www.tenforums.com/tutorials/107757-add-remove-power-button-action-power-options-windows.html","Power Options - Add or Remove 'Power button action' in Windows")</f>
        <v>Power Options - Add or Remove 'Power button action' in Windows</v>
      </c>
      <c r="B2654" s="9" t="s">
        <v>2337</v>
      </c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</row>
    <row r="2655" ht="27.0" customHeight="1">
      <c r="A2655" s="11" t="str">
        <f>HYPERLINK("https://www.tenforums.com/tutorials/144700-add-primary-nvme-idle-timeout-power-options-windows-10-a.html","Power Options - Add or Remove 'Primary NVMe Idle Timeout' in Windows 10")</f>
        <v>Power Options - Add or Remove 'Primary NVMe Idle Timeout' in Windows 10</v>
      </c>
      <c r="B2655" s="10" t="s">
        <v>2338</v>
      </c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</row>
    <row r="2656" ht="27.0" customHeight="1">
      <c r="A2656" s="8" t="str">
        <f>HYPERLINK("https://www.tenforums.com/tutorials/108569-add-processor-performance-decrease-threshold-windows-power-options.html","Power Options - Add or Remove 'Processor performance decrease threshold' in Windows")</f>
        <v>Power Options - Add or Remove 'Processor performance decrease threshold' in Windows</v>
      </c>
      <c r="B2656" s="9" t="s">
        <v>2339</v>
      </c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</row>
    <row r="2657" ht="27.0" customHeight="1">
      <c r="A2657" s="8" t="str">
        <f>HYPERLINK("https://www.tenforums.com/tutorials/108564-add-processor-performance-increase-threshold-windows-power-options.html","Power Options - Add or Remove 'Processor performance increase threshold' in Windows")</f>
        <v>Power Options - Add or Remove 'Processor performance increase threshold' in Windows</v>
      </c>
      <c r="B2657" s="9" t="s">
        <v>2340</v>
      </c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</row>
    <row r="2658" ht="27.0" customHeight="1">
      <c r="A2658" s="8" t="str">
        <f>HYPERLINK("https://www.tenforums.com/tutorials/65628-power-options-add-require-password-wakeup-windows-10-a.html","Power Options - Add or Remove 'Require a password on wakeup' in Windows 10 ")</f>
        <v>Power Options - Add or Remove 'Require a password on wakeup' in Windows 10 </v>
      </c>
      <c r="B2658" s="9" t="s">
        <v>2341</v>
      </c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</row>
    <row r="2659" ht="27.0" customHeight="1">
      <c r="A2659" s="8" t="str">
        <f>HYPERLINK("https://www.tenforums.com/tutorials/108341-add-remove-reserve-battery-level-power-options-windows.html","Power Options - Add or Remove 'Reserve battery level' in Windows")</f>
        <v>Power Options - Add or Remove 'Reserve battery level' in Windows</v>
      </c>
      <c r="B2659" s="9" t="s">
        <v>2342</v>
      </c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</row>
    <row r="2660" ht="27.0" customHeight="1">
      <c r="A2660" s="8" t="str">
        <f>HYPERLINK("https://www.tenforums.com/tutorials/107718-add-remove-sec-nvme-idle-timeout-power-options-windows-10-a.html","Power Options - Add or Remove 'SEC NVMe Idle Timeout' in Windows 10")</f>
        <v>Power Options - Add or Remove 'SEC NVMe Idle Timeout' in Windows 10</v>
      </c>
      <c r="B2660" s="9" t="s">
        <v>2343</v>
      </c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</row>
    <row r="2661" ht="27.0" customHeight="1">
      <c r="A2661" s="8" t="str">
        <f>HYPERLINK("https://www.tenforums.com/tutorials/108385-add-remove-sleep-after-power-options-windows.html","Power Options - Add or Remove 'Sleep after' in Windows")</f>
        <v>Power Options - Add or Remove 'Sleep after' in Windows</v>
      </c>
      <c r="B2661" s="9" t="s">
        <v>2344</v>
      </c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</row>
    <row r="2662" ht="27.0" customHeight="1">
      <c r="A2662" s="8" t="str">
        <f>HYPERLINK("https://www.tenforums.com/tutorials/107766-add-remove-sleep-button-action-power-options-windows.html","Power Options - Add or Remove 'Sleep button action' in Windows")</f>
        <v>Power Options - Add or Remove 'Sleep button action' in Windows</v>
      </c>
      <c r="B2662" s="9" t="s">
        <v>2345</v>
      </c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</row>
    <row r="2663" ht="27.0" customHeight="1">
      <c r="A2663" s="8" t="str">
        <f>HYPERLINK("https://www.tenforums.com/tutorials/85498-remove-desktop-background-slide-show-power-options-windows-10-a.html","Power Options - Add or Remove 'Slide show' in Windows 10")</f>
        <v>Power Options - Add or Remove 'Slide show' in Windows 10</v>
      </c>
      <c r="B2663" s="9" t="s">
        <v>2346</v>
      </c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</row>
    <row r="2664" ht="27.0" customHeight="1">
      <c r="A2664" s="8" t="str">
        <f>HYPERLINK("https://www.tenforums.com/tutorials/107953-add-remove-system-cooling-policy-power-options-windows.html","Power Options - Add or Remove 'System cooling policy' in Windows")</f>
        <v>Power Options - Add or Remove 'System cooling policy' in Windows</v>
      </c>
      <c r="B2664" s="9" t="s">
        <v>2347</v>
      </c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</row>
    <row r="2665" ht="27.0" customHeight="1">
      <c r="A2665" s="8" t="str">
        <f>HYPERLINK("https://www.tenforums.com/tutorials/72133-power-options-add-system-unattended-sleep-timeout-windows-10-a.html","Power Options - Add or Remove 'System unattended sleep timeout' in Windows 10 ")</f>
        <v>Power Options - Add or Remove 'System unattended sleep timeout' in Windows 10 </v>
      </c>
      <c r="B2665" s="9" t="s">
        <v>2348</v>
      </c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</row>
    <row r="2666" ht="27.0" customHeight="1">
      <c r="A2666" s="8" t="str">
        <f>HYPERLINK("https://www.tenforums.com/tutorials/85492-add-remove-turn-off-display-after-power-options-windows-a.html","Power Options - Add or Remove 'Turn off Display after' in Windows")</f>
        <v>Power Options - Add or Remove 'Turn off Display after' in Windows</v>
      </c>
      <c r="B2666" s="10" t="s">
        <v>2349</v>
      </c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</row>
    <row r="2667" ht="27.0" customHeight="1">
      <c r="A2667" s="8" t="str">
        <f>HYPERLINK("https://www.tenforums.com/tutorials/65710-power-options-add-remove-turn-off-hard-disk-after-windows-10-a.html","Power Options - Add or Remove 'Turn off hard disk after' in Windows 10 ")</f>
        <v>Power Options - Add or Remove 'Turn off hard disk after' in Windows 10 </v>
      </c>
      <c r="B2667" s="9" t="s">
        <v>2350</v>
      </c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</row>
    <row r="2668" ht="27.0" customHeight="1">
      <c r="A2668" s="8" t="str">
        <f>HYPERLINK("https://www.tenforums.com/tutorials/108194-add-usb-3-link-power-management-power-options-windows.html","Power Options - Add or Remove 'USB 3 Link Power Management' in Windows")</f>
        <v>Power Options - Add or Remove 'USB 3 Link Power Management' in Windows</v>
      </c>
      <c r="B2668" s="9" t="s">
        <v>2351</v>
      </c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</row>
    <row r="2669" ht="27.0" customHeight="1">
      <c r="A2669" s="8" t="str">
        <f>HYPERLINK("https://www.tenforums.com/tutorials/100643-remove-usb-selective-suspend-setting-power-options-windows-10-a.html","Power Options - Add or Remove 'USB selective suspend setting' in Windows 10")</f>
        <v>Power Options - Add or Remove 'USB selective suspend setting' in Windows 10</v>
      </c>
      <c r="B2669" s="9" t="s">
        <v>2352</v>
      </c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</row>
    <row r="2670" ht="27.0" customHeight="1">
      <c r="A2670" s="8" t="str">
        <f>HYPERLINK("https://www.tenforums.com/tutorials/100617-remove-video-playback-quality-bias-power-options-windows-10-a.html","Power Options - Add or Remove 'Video playback quality bias' in Windows 10")</f>
        <v>Power Options - Add or Remove 'Video playback quality bias' in Windows 10</v>
      </c>
      <c r="B2670" s="9" t="s">
        <v>2353</v>
      </c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</row>
    <row r="2671" ht="27.0" customHeight="1">
      <c r="A2671" s="8" t="str">
        <f>HYPERLINK("https://www.tenforums.com/tutorials/100615-add-remove-when-playing-video-power-options-windows-10-a.html","Power Options - Add or Remove 'When playing video' in Windows 10")</f>
        <v>Power Options - Add or Remove 'When playing video' in Windows 10</v>
      </c>
      <c r="B2671" s="9" t="s">
        <v>2354</v>
      </c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</row>
    <row r="2672" ht="27.0" customHeight="1">
      <c r="A2672" s="8" t="str">
        <f>HYPERLINK("https://www.tenforums.com/tutorials/100609-add-remove-when-sharing-media-power-options-windows-10-a.html","Power Options - Add or Remove 'When sharing media' in Windows 10")</f>
        <v>Power Options - Add or Remove 'When sharing media' in Windows 10</v>
      </c>
      <c r="B2672" s="9" t="s">
        <v>2355</v>
      </c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</row>
    <row r="2673" ht="27.0" customHeight="1">
      <c r="A2673" s="8" t="str">
        <f>HYPERLINK("https://www.tenforums.com/tutorials/73119-power-options-add-remove-wireless-adapter-settings-windows-10-a.html","Power Options - Add or Remove 'Wireless Adapter Settings' in Windows 10 ")</f>
        <v>Power Options - Add or Remove 'Wireless Adapter Settings' in Windows 10 </v>
      </c>
      <c r="B2673" s="9" t="s">
        <v>2356</v>
      </c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</row>
    <row r="2674" ht="27.0" customHeight="1">
      <c r="A2674" s="8" t="str">
        <f>HYPERLINK("https://www.tenforums.com/tutorials/91689-add-power-options-context-menu-windows-10-a.html","Power Options Context Menu - Add or Remove in Windows 10")</f>
        <v>Power Options Context Menu - Add or Remove in Windows 10</v>
      </c>
      <c r="B2674" s="9" t="s">
        <v>2357</v>
      </c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</row>
    <row r="2675" ht="27.0" customHeight="1">
      <c r="A2675" s="8" t="str">
        <f>HYPERLINK("https://www.tenforums.com/tutorials/66997-win-x-menu-power-options-control-panel-settings-windows-10-a.html","Power Options in Win+X Menu - Control Panel or Settings in Windows 10 ")</f>
        <v>Power Options in Win+X Menu - Control Panel or Settings in Windows 10 </v>
      </c>
      <c r="B2675" s="9" t="s">
        <v>2358</v>
      </c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</row>
    <row r="2676" ht="27.0" customHeight="1">
      <c r="A2676" s="8" t="str">
        <f>HYPERLINK("https://www.tenforums.com/tutorials/107613-add-remove-ultimate-performance-power-plan-windows-10-a.html","Power Plan - Add or Remove Ultimate Performance scheme in Windows 10")</f>
        <v>Power Plan - Add or Remove Ultimate Performance scheme in Windows 10</v>
      </c>
      <c r="B2676" s="9" t="s">
        <v>2359</v>
      </c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</row>
    <row r="2677" ht="27.0" customHeight="1">
      <c r="A2677" s="8" t="str">
        <f>HYPERLINK("https://www.tenforums.com/tutorials/6039-choose-power-plan-context-menu-add-windows-10-a.html","Power Plan Choose context menu - Add in Windows 10")</f>
        <v>Power Plan Choose context menu - Add in Windows 10</v>
      </c>
      <c r="B2677" s="9" t="s">
        <v>419</v>
      </c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</row>
    <row r="2678" ht="27.0" customHeight="1">
      <c r="A2678" s="8" t="str">
        <f>HYPERLINK("https://www.tenforums.com/tutorials/21434-power-plan-choose-windows-10-a.html","Power Plan - Choose in Windows 10")</f>
        <v>Power Plan - Choose in Windows 10</v>
      </c>
      <c r="B2678" s="9" t="s">
        <v>2360</v>
      </c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</row>
    <row r="2679" ht="27.0" customHeight="1">
      <c r="A2679" s="8" t="str">
        <f>HYPERLINK("https://www.tenforums.com/tutorials/43655-power-plan-create-windows-10-a.html","Power Plan - Create in Windows 10")</f>
        <v>Power Plan - Create in Windows 10</v>
      </c>
      <c r="B2679" s="9" t="s">
        <v>2361</v>
      </c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</row>
    <row r="2680" ht="27.0" customHeight="1">
      <c r="A2680" s="8" t="str">
        <f>HYPERLINK("https://www.tenforums.com/tutorials/43698-power-plan-delete-windows-10-a.html","Power Plan - Delete in Windows 10")</f>
        <v>Power Plan - Delete in Windows 10</v>
      </c>
      <c r="B2680" s="9" t="s">
        <v>2362</v>
      </c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</row>
    <row r="2681" ht="27.0" customHeight="1">
      <c r="A2681" s="8" t="str">
        <f>HYPERLINK("https://www.tenforums.com/tutorials/43673-power-plan-export-import-windows-10-a.html","Power Plan - Export and Import in Windows 10 ")</f>
        <v>Power Plan - Export and Import in Windows 10 </v>
      </c>
      <c r="B2681" s="9" t="s">
        <v>2363</v>
      </c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</row>
    <row r="2682" ht="27.0" customHeight="1">
      <c r="A2682" s="8" t="str">
        <f>HYPERLINK("https://www.tenforums.com/tutorials/43812-power-plan-rename-windows-10-a.html","Power Plan - Rename in Windows 10")</f>
        <v>Power Plan - Rename in Windows 10</v>
      </c>
      <c r="B2682" s="9" t="s">
        <v>2364</v>
      </c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</row>
    <row r="2683" ht="27.0" customHeight="1">
      <c r="A2683" s="8" t="str">
        <f>HYPERLINK("https://www.tenforums.com/tutorials/63445-power-plan-see-active-scheme-windows-10-a.html","Power Plan - See Active Scheme in Windows 10 ")</f>
        <v>Power Plan - See Active Scheme in Windows 10 </v>
      </c>
      <c r="B2683" s="9" t="s">
        <v>2365</v>
      </c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</row>
    <row r="2684" ht="27.0" customHeight="1">
      <c r="A2684" s="8" t="str">
        <f>HYPERLINK("https://www.tenforums.com/tutorials/2843-power-plan-settings-change-windows-10-a.html","Power Plan Settings - Change in Windows 10")</f>
        <v>Power Plan Settings - Change in Windows 10</v>
      </c>
      <c r="B2684" s="9" t="s">
        <v>2366</v>
      </c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</row>
    <row r="2685" ht="27.0" customHeight="1">
      <c r="A2685" s="8" t="str">
        <f>HYPERLINK("https://www.tenforums.com/tutorials/124566-view-all-power-plan-settings-text-file-windows.html","Power Plan Settings - View All in Text File in Windows")</f>
        <v>Power Plan Settings - View All in Text File in Windows</v>
      </c>
      <c r="B2685" s="9" t="s">
        <v>2367</v>
      </c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</row>
    <row r="2686" ht="27.0" customHeight="1">
      <c r="A2686" s="8" t="str">
        <f>HYPERLINK("https://www.tenforums.com/tutorials/91744-specify-default-active-power-plan-windows-10-a.html","Power Plan - Specify Default Active Power Plan in Windows 10")</f>
        <v>Power Plan - Specify Default Active Power Plan in Windows 10</v>
      </c>
      <c r="B2686" s="9" t="s">
        <v>2368</v>
      </c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</row>
    <row r="2687" ht="27.0" customHeight="1">
      <c r="A2687" s="12" t="str">
        <f>HYPERLINK("https://www.tenforums.com/tutorials/43774-reset-restore-power-plans-default-settings-windows-10-a.html","Power Plans - Reset and Restore to Default in Windows 10")</f>
        <v>Power Plans - Reset and Restore to Default in Windows 10</v>
      </c>
      <c r="B2687" s="10" t="s">
        <v>2369</v>
      </c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</row>
    <row r="2688" ht="27.0" customHeight="1">
      <c r="A2688" s="8" t="str">
        <f>HYPERLINK("https://www.tenforums.com/tutorials/110372-restore-missing-default-power-plans-windows-10-a.html","Power Plans - Restore Missing Default in Windows 10")</f>
        <v>Power Plans - Restore Missing Default in Windows 10</v>
      </c>
      <c r="B2688" s="9" t="s">
        <v>2370</v>
      </c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</row>
    <row r="2689" ht="27.0" customHeight="1">
      <c r="A2689" s="8" t="str">
        <f>HYPERLINK("https://www.tenforums.com/tutorials/24008-powershell-add-context-menu-windows-10-a.html","PowerShell - Add to Context Menu in Windows 10")</f>
        <v>PowerShell - Add to Context Menu in Windows 10</v>
      </c>
      <c r="B2689" s="9" t="s">
        <v>2371</v>
      </c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</row>
    <row r="2690" ht="27.0" customHeight="1">
      <c r="A2690" s="8" t="str">
        <f>HYPERLINK("https://www.tenforums.com/tutorials/126551-install-powershell-core-windows.html","PowerShell Core - Install on Windows")</f>
        <v>PowerShell Core - Install on Windows</v>
      </c>
      <c r="B2690" s="9" t="s">
        <v>2372</v>
      </c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</row>
    <row r="2691" ht="27.0" customHeight="1">
      <c r="A2691" s="8" t="str">
        <f>HYPERLINK("https://www.tenforums.com/tutorials/25721-windows-powershell-elevated-open-windows-10-a.html","PowerShell Elevated - Open in Windows 10")</f>
        <v>PowerShell Elevated - Open in Windows 10</v>
      </c>
      <c r="B2691" s="9" t="s">
        <v>909</v>
      </c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</row>
    <row r="2692" ht="27.0" customHeight="1">
      <c r="A2692" s="8" t="str">
        <f>HYPERLINK("https://www.tenforums.com/tutorials/111654-enable-disable-windows-powershell-2-0-windows-10-a.html","PowerShell 2.0 - Enable or Disable in Windows 10")</f>
        <v>PowerShell 2.0 - Enable or Disable in Windows 10</v>
      </c>
      <c r="B2692" s="9" t="s">
        <v>2373</v>
      </c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</row>
    <row r="2693" ht="27.0" customHeight="1">
      <c r="A2693" s="11" t="str">
        <f>HYPERLINK("https://www.tenforums.com/tutorials/151734-how-install-powershell-7-0-windows-7-windows-8-windows-10-a.html","PowerShell 7.0 - Install in Windows 7, Windows 8, and Windows 10")</f>
        <v>PowerShell 7.0 - Install in Windows 7, Windows 8, and Windows 10</v>
      </c>
      <c r="B2693" s="10" t="s">
        <v>2374</v>
      </c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</row>
    <row r="2694" ht="27.0" customHeight="1">
      <c r="A2694" s="11" t="s">
        <v>2375</v>
      </c>
      <c r="B2694" s="10" t="s">
        <v>2376</v>
      </c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</row>
    <row r="2695" ht="27.0" customHeight="1">
      <c r="A2695" s="8" t="str">
        <f>HYPERLINK("https://www.tenforums.com/tutorials/114235-add-edit-powershell-ise-administrator-windows-10-a.html","PowerShell ISE - Add 'Edit with PowerShell ISE as administrator' context menu in Windows 10")</f>
        <v>PowerShell ISE - Add 'Edit with PowerShell ISE as administrator' context menu in Windows 10</v>
      </c>
      <c r="B2695" s="9" t="s">
        <v>905</v>
      </c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</row>
    <row r="2696" ht="27.0" customHeight="1">
      <c r="A2696" s="8" t="str">
        <f>HYPERLINK("https://www.tenforums.com/tutorials/114269-add-edit-powershell-ise-x86-administrator-windows-10-a.html","PowerShell ISE (x86) - Add 'Edit with PowerShell ISE x86 as administrator' context menu in Windows 10")</f>
        <v>PowerShell ISE (x86) - Add 'Edit with PowerShell ISE x86 as administrator' context menu in Windows 10</v>
      </c>
      <c r="B2696" s="9" t="s">
        <v>906</v>
      </c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</row>
    <row r="2697" ht="27.0" customHeight="1">
      <c r="A2697" s="8" t="str">
        <f>HYPERLINK("https://www.tenforums.com/tutorials/94146-enable-disable-legacy-console-cmd-powershell-windows-10-a.html","Powershell Legacy Console - Enable or Disable in Windows 10")</f>
        <v>Powershell Legacy Console - Enable or Disable in Windows 10</v>
      </c>
      <c r="B2697" s="9" t="s">
        <v>533</v>
      </c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</row>
    <row r="2698" ht="27.0" customHeight="1">
      <c r="A2698" s="8" t="str">
        <f>HYPERLINK("https://www.tenforums.com/tutorials/2742-powershell-oneget-install-apps-command-line.html","PowerShell OneGet - Install Apps from Command Line")</f>
        <v>PowerShell OneGet - Install Apps from Command Line</v>
      </c>
      <c r="B2698" s="9" t="s">
        <v>2377</v>
      </c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</row>
    <row r="2699" ht="27.0" customHeight="1">
      <c r="A2699" s="8" t="str">
        <f>HYPERLINK("https://www.tenforums.com/tutorials/25581-windows-powershell-open-windows-10-a.html","PowerShell - Open in Windows 10")</f>
        <v>PowerShell - Open in Windows 10</v>
      </c>
      <c r="B2699" s="9" t="s">
        <v>2378</v>
      </c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</row>
    <row r="2700" ht="27.0" customHeight="1">
      <c r="A2700" s="8" t="str">
        <f>HYPERLINK("https://www.tenforums.com/tutorials/60177-open-powershell-window-here-administrator-add-windows-10-a.html","PowerShell open window here as administrator - Add in Windows 10 ")</f>
        <v>PowerShell open window here as administrator - Add in Windows 10 </v>
      </c>
      <c r="B2700" s="9" t="s">
        <v>2184</v>
      </c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</row>
    <row r="2701" ht="27.0" customHeight="1">
      <c r="A2701" s="8" t="str">
        <f>HYPERLINK("https://www.tenforums.com/tutorials/60175-open-powershell-window-here-context-menu-add-windows-10-a.html","PowerShell open window here context menu - Add in Windows 10 ")</f>
        <v>PowerShell open window here context menu - Add in Windows 10 </v>
      </c>
      <c r="B2701" s="9" t="s">
        <v>2185</v>
      </c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</row>
    <row r="2702" ht="27.0" customHeight="1">
      <c r="A2702" s="8" t="str">
        <f>HYPERLINK("https://www.tenforums.com/tutorials/22882-win-x-menu-show-command-prompt-powershell-windows-10-a.html","PowerShell or Command Prompt on Win+X menu in Windows 10")</f>
        <v>PowerShell or Command Prompt on Win+X menu in Windows 10</v>
      </c>
      <c r="B2702" s="9" t="s">
        <v>541</v>
      </c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</row>
    <row r="2703" ht="27.0" customHeight="1">
      <c r="A2703" s="8" t="str">
        <f>HYPERLINK("https://www.tenforums.com/tutorials/60267-powershell-script-add-new-context-menu-windows-10-a.html","PowerShell Script - Add to New Context Menu in Windows 10 ")</f>
        <v>PowerShell Script - Add to New Context Menu in Windows 10 </v>
      </c>
      <c r="B2703" s="9" t="s">
        <v>2064</v>
      </c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</row>
    <row r="2704" ht="27.0" customHeight="1">
      <c r="A2704" s="8" t="str">
        <f>HYPERLINK("https://www.tenforums.com/tutorials/54585-powershell-script-execution-policy-set-windows-10-a.html","PowerShell Script Execution Policy - Set in Windows 10 ")</f>
        <v>PowerShell Script Execution Policy - Set in Windows 10 </v>
      </c>
      <c r="B2704" s="9" t="s">
        <v>2379</v>
      </c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</row>
    <row r="2705" ht="27.0" customHeight="1">
      <c r="A2705" s="8" t="str">
        <f>HYPERLINK("https://www.tenforums.com/tutorials/97162-powershell-scripting-run-script-shortcut.html","PowerShell Scripting - Run a Script from Shortcut")</f>
        <v>PowerShell Scripting - Run a Script from Shortcut</v>
      </c>
      <c r="B2705" s="9" t="s">
        <v>2380</v>
      </c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</row>
    <row r="2706" ht="27.0" customHeight="1">
      <c r="A2706" s="8" t="str">
        <f>HYPERLINK("https://www.tenforums.com/tutorials/96176-powershell-scripting-basics.html","PowerShell Scripting - The Basics")</f>
        <v>PowerShell Scripting - The Basics</v>
      </c>
      <c r="B2706" s="9" t="s">
        <v>2381</v>
      </c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</row>
    <row r="2707" ht="27.0" customHeight="1">
      <c r="A2707" s="11" t="s">
        <v>2382</v>
      </c>
      <c r="B2707" s="10" t="s">
        <v>544</v>
      </c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</row>
    <row r="2708" ht="27.0" customHeight="1">
      <c r="A2708" s="8" t="str">
        <f>HYPERLINK("https://www.tenforums.com/tutorials/76207-update-upgrade-windows-10-using-powershell.html","PowerShell - Update and Upgrade Windows 10")</f>
        <v>PowerShell - Update and Upgrade Windows 10</v>
      </c>
      <c r="B2708" s="10" t="s">
        <v>2383</v>
      </c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</row>
    <row r="2709" ht="27.0" customHeight="1">
      <c r="A2709" s="8" t="str">
        <f>HYPERLINK("https://www.tenforums.com/tutorials/126539-check-powershell-version-windows.html","PowerShell Version - Check in Windows")</f>
        <v>PowerShell Version - Check in Windows</v>
      </c>
      <c r="B2709" s="9" t="s">
        <v>2384</v>
      </c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</row>
    <row r="2710" ht="27.0" customHeight="1">
      <c r="A2710" s="8" t="str">
        <f>HYPERLINK("https://www.tenforums.com/tutorials/63346-sleep-states-available-your-windows-10-pc.html","Power States Available on your Windows 10 PC")</f>
        <v>Power States Available on your Windows 10 PC</v>
      </c>
      <c r="B2710" s="9" t="s">
        <v>2385</v>
      </c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</row>
    <row r="2711" ht="27.0" customHeight="1">
      <c r="A2711" s="8" t="str">
        <f>HYPERLINK("https://www.tenforums.com/tutorials/99445-enable-disable-power-throttling-windows-10-a.html","Power Throttling - Enable or Disable in Windows 10")</f>
        <v>Power Throttling - Enable or Disable in Windows 10</v>
      </c>
      <c r="B2711" s="9" t="s">
        <v>2386</v>
      </c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</row>
    <row r="2712" ht="27.0" customHeight="1">
      <c r="A2712" s="8" t="str">
        <f>HYPERLINK("https://www.tenforums.com/tutorials/84136-see-if-apps-power-throttling-windows-10-a.html","Power Throttling - See if Apps are Power Throttling in Windows 10")</f>
        <v>Power Throttling - See if Apps are Power Throttling in Windows 10</v>
      </c>
      <c r="B2712" s="10" t="s">
        <v>2387</v>
      </c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</row>
    <row r="2713" ht="27.0" customHeight="1">
      <c r="A2713" s="11" t="str">
        <f>HYPERLINK("https://www.tenforums.com/tutorials/143528-how-download-install-microsoft-powertoys-windows-10-a.html","PowerToys - Download and Install in Windows 10")</f>
        <v>PowerToys - Download and Install in Windows 10</v>
      </c>
      <c r="B2713" s="10" t="s">
        <v>1890</v>
      </c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</row>
    <row r="2714" ht="27.0" customHeight="1">
      <c r="A2714" s="11" t="s">
        <v>2388</v>
      </c>
      <c r="B2714" s="10" t="s">
        <v>2389</v>
      </c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</row>
    <row r="2715" ht="27.0" customHeight="1">
      <c r="A2715" s="8" t="str">
        <f>HYPERLINK("https://www.tenforums.com/tutorials/119220-turn-off-presentation-mode-windows.html","Presentation Mode - Turn On or Off in Windows")</f>
        <v>Presentation Mode - Turn On or Off in Windows</v>
      </c>
      <c r="B2715" s="9" t="s">
        <v>2390</v>
      </c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</row>
    <row r="2716" ht="27.0" customHeight="1">
      <c r="A2716" s="8" t="str">
        <f>HYPERLINK("https://www.tenforums.com/tutorials/119282-add-presentation-settings-desktop-context-menu-windows.html","Presentation Settings Desktop Context Menu - Add or Remove in Windows")</f>
        <v>Presentation Settings Desktop Context Menu - Add or Remove in Windows</v>
      </c>
      <c r="B2716" s="9" t="s">
        <v>2391</v>
      </c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</row>
    <row r="2717" ht="27.0" customHeight="1">
      <c r="A2717" s="8" t="str">
        <f>HYPERLINK("https://www.tenforums.com/tutorials/124468-enable-disable-presentation-settings-windows.html","Presentation Settings - Enable or Disable in Windows")</f>
        <v>Presentation Settings - Enable or Disable in Windows</v>
      </c>
      <c r="B2717" s="9" t="s">
        <v>2392</v>
      </c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</row>
    <row r="2718" ht="27.0" customHeight="1">
      <c r="A2718" s="8" t="str">
        <f>HYPERLINK("https://www.tenforums.com/tutorials/41687-details-preview-pane-width-size-reset-windows-8-10-a.html","Preview and Details Pane Width Size - Reset in Windows 8 and 10 ")</f>
        <v>Preview and Details Pane Width Size - Reset in Windows 8 and 10 </v>
      </c>
      <c r="B2718" s="9" t="s">
        <v>749</v>
      </c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</row>
    <row r="2719" ht="27.0" customHeight="1">
      <c r="A2719" s="8" t="str">
        <f>HYPERLINK("https://www.tenforums.com/tutorials/12316-insider-builds-start-stop-receiving-windows-10-a.html","Preview Builds for Insiders - Start or Stop Receiving in Windows 10")</f>
        <v>Preview Builds for Insiders - Start or Stop Receiving in Windows 10</v>
      </c>
      <c r="B2719" s="9" t="s">
        <v>1302</v>
      </c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</row>
    <row r="2720" ht="27.0" customHeight="1">
      <c r="A2720" s="8" t="str">
        <f>HYPERLINK("https://www.tenforums.com/tutorials/75915-preview-pane-add-context-menu-windows-10-a.html","Preview pane - Add to Context Menu in Windows 10")</f>
        <v>Preview pane - Add to Context Menu in Windows 10</v>
      </c>
      <c r="B2720" s="9" t="s">
        <v>2393</v>
      </c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</row>
    <row r="2721" ht="27.0" customHeight="1">
      <c r="A2721" s="8" t="str">
        <f>HYPERLINK("https://www.tenforums.com/tutorials/35230-preview-pane-file-explorer-show-hide-windows-10-a.html","Preview Pane in File Explorer - Show or Hide in Windows 10")</f>
        <v>Preview Pane in File Explorer - Show or Hide in Windows 10</v>
      </c>
      <c r="B2721" s="9" t="s">
        <v>1008</v>
      </c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</row>
    <row r="2722" ht="27.0" customHeight="1">
      <c r="A2722" s="8" t="str">
        <f>HYPERLINK("https://www.tenforums.com/tutorials/89342-hide-show-preview-handlers-preview-pane-windows-10-a.html","Preview Pane in File Explorer - Hide or Show Preview Handlers in Windows 10")</f>
        <v>Preview Pane in File Explorer - Hide or Show Preview Handlers in Windows 10</v>
      </c>
      <c r="B2722" s="9" t="s">
        <v>1007</v>
      </c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</row>
    <row r="2723" ht="27.0" customHeight="1">
      <c r="A2723" s="8" t="str">
        <f>HYPERLINK("https://www.tenforums.com/tutorials/79490-restore-previous-versions-files-folders-drives-windows-10-a.html","Previous Versions of Files, Folders, and Drives - Restore in Windows 10")</f>
        <v>Previous Versions of Files, Folders, and Drives - Restore in Windows 10</v>
      </c>
      <c r="B2723" s="10" t="s">
        <v>2394</v>
      </c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</row>
    <row r="2724" ht="27.0" customHeight="1">
      <c r="A2724" s="8" t="str">
        <f>HYPERLINK("https://www.tenforums.com/tutorials/2066-delete-windows-old-folder-windows-10-a.html","Previous Version of Windows - Delete in Windows 10")</f>
        <v>Previous Version of Windows - Delete in Windows 10</v>
      </c>
      <c r="B2724" s="18" t="s">
        <v>2395</v>
      </c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</row>
    <row r="2725" ht="27.0" customHeight="1">
      <c r="A2725" s="8" t="str">
        <f>HYPERLINK("https://www.tenforums.com/tutorials/79513-remove-previous-versions-context-menu-properties-windows-10-a.html","Previous Versions - Remove from Context Menu &amp; Properties in Windows 10")</f>
        <v>Previous Versions - Remove from Context Menu &amp; Properties in Windows 10</v>
      </c>
      <c r="B2725" s="9" t="s">
        <v>2396</v>
      </c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</row>
    <row r="2726" ht="27.0" customHeight="1">
      <c r="A2726" s="8" t="str">
        <f>HYPERLINK("https://www.tenforums.com/tutorials/4097-windows-10-go-back-previous-windows.html","Previous Version of Windows - Go Back from Windows 10")</f>
        <v>Previous Version of Windows - Go Back from Windows 10</v>
      </c>
      <c r="B2726" s="9" t="s">
        <v>1167</v>
      </c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</row>
    <row r="2727" ht="27.0" customHeight="1">
      <c r="A2727" s="8" t="str">
        <f>HYPERLINK("https://www.tenforums.com/tutorials/111315-set-number-days-can-go-back-previous-version-windows.html","Previous Version of Windows - Set Number of Days Can Go Back")</f>
        <v>Previous Version of Windows - Set Number of Days Can Go Back</v>
      </c>
      <c r="B2727" s="9" t="s">
        <v>1168</v>
      </c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</row>
    <row r="2728" ht="27.0" customHeight="1">
      <c r="A2728" s="8" t="str">
        <f>HYPERLINK("https://www.tenforums.com/tutorials/16474-prime95-stress-test-your-cpu.html","Prime95 - Stress Test Your CPU")</f>
        <v>Prime95 - Stress Test Your CPU</v>
      </c>
      <c r="B2728" s="9" t="s">
        <v>680</v>
      </c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</row>
    <row r="2729" ht="27.0" customHeight="1">
      <c r="A2729" s="8" t="str">
        <f>HYPERLINK("https://www.tenforums.com/tutorials/54305-print-dialog-use-modern-metro-style-windows-10-a.html","Print Dialog - Use Modern or Metro Style in Windows 10 ")</f>
        <v>Print Dialog - Use Modern or Metro Style in Windows 10 </v>
      </c>
      <c r="B2729" s="9" t="s">
        <v>2397</v>
      </c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</row>
    <row r="2730" ht="27.0" customHeight="1">
      <c r="A2730" s="11" t="str">
        <f>HYPERLINK("https://www.tenforums.com/tutorials/144118-how-enable-disable-print-logging-windows-10-event-viewer.html","Print Logging - Enable or Disable in Windows 10 Event Viewer")</f>
        <v>Print Logging - Enable or Disable in Windows 10 Event Viewer</v>
      </c>
      <c r="B2730" s="10" t="s">
        <v>2398</v>
      </c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</row>
    <row r="2731" ht="27.0" customHeight="1">
      <c r="A2731" s="8" t="str">
        <f>HYPERLINK("https://www.tenforums.com/tutorials/109302-turn-use-print-screen-key-launch-screen-snipping-windows-10-a.html","Print Screen Key - Turn On or Off Use to Launch Screen Snipping in Windows 10")</f>
        <v>Print Screen Key - Turn On or Off Use to Launch Screen Snipping in Windows 10</v>
      </c>
      <c r="B2731" s="9" t="s">
        <v>2399</v>
      </c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</row>
    <row r="2732" ht="27.0" customHeight="1">
      <c r="A2732" s="8" t="str">
        <f>HYPERLINK("https://www.tenforums.com/tutorials/90615-reset-clear-print-spooler-windows-10-a.html","Print Spooler - Reset and Clear in Windows 10")</f>
        <v>Print Spooler - Reset and Clear in Windows 10</v>
      </c>
      <c r="B2732" s="9" t="s">
        <v>2400</v>
      </c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</row>
    <row r="2733" ht="27.0" customHeight="1">
      <c r="A2733" s="8" t="str">
        <f>HYPERLINK("https://www.tenforums.com/tutorials/35640-print-pdf-windows-10-a.html","Print to PDF in Windows 10")</f>
        <v>Print to PDF in Windows 10</v>
      </c>
      <c r="B2733" s="9" t="s">
        <v>1891</v>
      </c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</row>
    <row r="2734" ht="27.0" customHeight="1">
      <c r="A2734" s="8" t="str">
        <f>HYPERLINK("https://www.tenforums.com/tutorials/35650-microsoft-print-pdf-turn-off-windows-10-a.html","Print to PDF - Turn On or Off in Windows 10")</f>
        <v>Print to PDF - Turn On or Off in Windows 10</v>
      </c>
      <c r="B2734" s="9" t="s">
        <v>1893</v>
      </c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</row>
    <row r="2735" ht="27.0" customHeight="1">
      <c r="A2735" s="8" t="str">
        <f>HYPERLINK("https://www.tenforums.com/tutorials/66152-microsoft-xps-document-writer-printer-add-remove-windows-10-a.html","Print To XPS Document Writer - Add or Remove in Windows 10")</f>
        <v>Print To XPS Document Writer - Add or Remove in Windows 10</v>
      </c>
      <c r="B2735" s="9" t="s">
        <v>1907</v>
      </c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</row>
    <row r="2736" ht="27.0" customHeight="1">
      <c r="A2736" s="8" t="str">
        <f>HYPERLINK("https://www.tenforums.com/tutorials/101156-add-shared-printer-windows-10-a.html","Printer - Add Shared Printer in Windows 10")</f>
        <v>Printer - Add Shared Printer in Windows 10</v>
      </c>
      <c r="B2736" s="9" t="s">
        <v>2401</v>
      </c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</row>
    <row r="2737" ht="27.0" customHeight="1">
      <c r="A2737" s="11" t="str">
        <f>HYPERLINK("https://www.tenforums.com/tutorials/151383-how-add-printer-send-context-menu-windows-10-a.html","Printer - Add to Send To Context Menu in Windows 10")</f>
        <v>Printer - Add to Send To Context Menu in Windows 10</v>
      </c>
      <c r="B2737" s="10" t="s">
        <v>2402</v>
      </c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</row>
    <row r="2738" ht="27.0" customHeight="1">
      <c r="A2738" s="8" t="str">
        <f>HYPERLINK("https://www.tenforums.com/tutorials/101274-uninstall-printer-driver-windows-10-a.html","Printer Driver - Uninstall in Windows 10")</f>
        <v>Printer Driver - Uninstall in Windows 10</v>
      </c>
      <c r="B2738" s="9" t="s">
        <v>2403</v>
      </c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</row>
    <row r="2739" ht="27.0" customHeight="1">
      <c r="A2739" s="8" t="str">
        <f>HYPERLINK("https://www.tenforums.com/tutorials/72277-create-printer-queue-shortcut-windows-10-a.html","Printer Queue Shortcut  - Create in Windows 10")</f>
        <v>Printer Queue Shortcut  - Create in Windows 10</v>
      </c>
      <c r="B2739" s="9" t="s">
        <v>2404</v>
      </c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</row>
    <row r="2740" ht="27.0" customHeight="1">
      <c r="A2740" s="8" t="str">
        <f>HYPERLINK("https://www.tenforums.com/tutorials/101089-rename-printer-windows-10-a.html","Printer - Rename in Windows 10")</f>
        <v>Printer - Rename in Windows 10</v>
      </c>
      <c r="B2740" s="9" t="s">
        <v>2405</v>
      </c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</row>
    <row r="2741" ht="27.0" customHeight="1">
      <c r="A2741" s="8" t="str">
        <f>HYPERLINK("https://www.tenforums.com/tutorials/101201-remove-printer-windows-10-a.html","Printer - Remove in Windows 10")</f>
        <v>Printer - Remove in Windows 10</v>
      </c>
      <c r="B2741" s="30" t="s">
        <v>2406</v>
      </c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</row>
    <row r="2742" ht="27.0" customHeight="1">
      <c r="A2742" s="8" t="str">
        <f>HYPERLINK("https://www.tenforums.com/tutorials/101069-set-default-printer-windows-10-a.html","Printer - Set Default in Windows 10")</f>
        <v>Printer - Set Default in Windows 10</v>
      </c>
      <c r="B2742" s="31" t="s">
        <v>2407</v>
      </c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</row>
    <row r="2743" ht="27.0" customHeight="1">
      <c r="A2743" s="8" t="str">
        <f>HYPERLINK("https://www.tenforums.com/tutorials/101147-share-printer-windows-10-a.html","Printer - Share in Windows 10")</f>
        <v>Printer - Share in Windows 10</v>
      </c>
      <c r="B2743" s="9" t="s">
        <v>2408</v>
      </c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</row>
    <row r="2744" ht="27.0" customHeight="1">
      <c r="A2744" s="8" t="str">
        <f>HYPERLINK("https://www.tenforums.com/tutorials/26138-printer-turn-off-let-windows-10-manage-default-printer.html","Printer - Turn On or Off Let Windows 10 Manage Default Printer")</f>
        <v>Printer - Turn On or Off Let Windows 10 Manage Default Printer</v>
      </c>
      <c r="B2744" s="9" t="s">
        <v>2409</v>
      </c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</row>
    <row r="2745" ht="27.0" customHeight="1">
      <c r="A2745" s="8" t="str">
        <f>HYPERLINK("https://www.tenforums.com/tutorials/101051-backup-restore-printers-windows.html","Printers - Backup and Restore in Windows")</f>
        <v>Printers - Backup and Restore in Windows</v>
      </c>
      <c r="B2745" s="9" t="s">
        <v>2410</v>
      </c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</row>
    <row r="2746" ht="27.0" customHeight="1">
      <c r="A2746" s="8" t="str">
        <f>HYPERLINK("https://www.tenforums.com/tutorials/101072-create-printers-folder-shortcut-windows.html","Printers Folder Shortcut - Create in Windows")</f>
        <v>Printers Folder Shortcut - Create in Windows</v>
      </c>
      <c r="B2746" s="9" t="s">
        <v>2411</v>
      </c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</row>
    <row r="2747" ht="27.0" customHeight="1">
      <c r="A2747" s="8" t="str">
        <f>HYPERLINK("https://www.tenforums.com/tutorials/129465-list-all-installed-printers-windows-10-a.html","Printers - List All Installed Printers in Windows 10")</f>
        <v>Printers - List All Installed Printers in Windows 10</v>
      </c>
      <c r="B2747" s="9" t="s">
        <v>2412</v>
      </c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</row>
    <row r="2748" ht="27.0" customHeight="1">
      <c r="A2748" s="8" t="str">
        <f>HYPERLINK("https://www.tenforums.com/tutorials/38022-snapshot-sound-printscreen-key-add-remove-windows.html","PrintScreen Key SnapShot Sound  - Add or Remove in Windows")</f>
        <v>PrintScreen Key SnapShot Sound  - Add or Remove in Windows</v>
      </c>
      <c r="B2748" s="9" t="s">
        <v>2413</v>
      </c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</row>
    <row r="2749" ht="27.0" customHeight="1">
      <c r="A2749" s="8" t="str">
        <f>HYPERLINK("https://www.tenforums.com/tutorials/76495-use-microsoft-privacy-dashboard-manage-your-privacy-windows-10-a.html","Privacy Dashboard to Manage Your Privacy on the Cloud in Windows 10")</f>
        <v>Privacy Dashboard to Manage Your Privacy on the Cloud in Windows 10</v>
      </c>
      <c r="B2749" s="10" t="s">
        <v>1543</v>
      </c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</row>
    <row r="2750" ht="27.0" customHeight="1">
      <c r="A2750" s="8" t="str">
        <f>HYPERLINK("https://www.tenforums.com/tutorials/118840-enable-disable-privacy-settings-experience-sign-windows-10-a.html","Privacy Settings Experience - Enable or Disable at Sign-in in Windows 10")</f>
        <v>Privacy Settings Experience - Enable or Disable at Sign-in in Windows 10</v>
      </c>
      <c r="B2750" s="9" t="s">
        <v>2414</v>
      </c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</row>
    <row r="2751" ht="27.0" customHeight="1">
      <c r="A2751" s="8" t="str">
        <f>HYPERLINK("https://www.tenforums.com/tutorials/82624-read-privacy-statement-windows-10-microsoft-services.html","Read Privacy Statement - Read for Windows 10 and Microsoft Services")</f>
        <v>Read Privacy Statement - Read for Windows 10 and Microsoft Services</v>
      </c>
      <c r="B2751" s="10" t="s">
        <v>2415</v>
      </c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</row>
    <row r="2752" ht="27.0" customHeight="1">
      <c r="A2752" s="8" t="str">
        <f>HYPERLINK("https://www.tenforums.com/tutorials/107232-enable-disable-windows-error-reporting-windows-10-a.html","Problem Reporting - Enable or Disable in Windows 10")</f>
        <v>Problem Reporting - Enable or Disable in Windows 10</v>
      </c>
      <c r="B2752" s="9" t="s">
        <v>944</v>
      </c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</row>
    <row r="2753" ht="27.0" customHeight="1">
      <c r="A2753" s="8" t="str">
        <f>HYPERLINK("https://www.tenforums.com/tutorials/108795-change-windows-error-problem-reporting-settings-windows-10-a.html","Problem Reporting Settings - Change in Windows 10")</f>
        <v>Problem Reporting Settings - Change in Windows 10</v>
      </c>
      <c r="B2753" s="9" t="s">
        <v>2416</v>
      </c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</row>
    <row r="2754" ht="27.0" customHeight="1">
      <c r="A2754" s="8" t="str">
        <f>HYPERLINK("https://www.tenforums.com/tutorials/125919-enable-disable-launch-folder-windows-separate-process-windows.html","Process - Enable or Disable Launch Folder Windows in Separate Process in Windows")</f>
        <v>Process - Enable or Disable Launch Folder Windows in Separate Process in Windows</v>
      </c>
      <c r="B2754" s="9" t="s">
        <v>958</v>
      </c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</row>
    <row r="2755" ht="27.0" customHeight="1">
      <c r="A2755" s="8" t="str">
        <f>HYPERLINK("https://www.tenforums.com/tutorials/101472-kill-process-windows-10-a.html","Process - Kill in Windows 10")</f>
        <v>Process - Kill in Windows 10</v>
      </c>
      <c r="B2755" s="9" t="s">
        <v>2417</v>
      </c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</row>
    <row r="2756" ht="27.0" customHeight="1">
      <c r="A2756" s="8" t="str">
        <f>HYPERLINK("https://www.tenforums.com/tutorials/89548-set-cpu-process-priority-applications-windows-10-a.html","Process Priority - Set for Applications in Windows 10")</f>
        <v>Process Priority - Set for Applications in Windows 10</v>
      </c>
      <c r="B2756" s="9" t="s">
        <v>679</v>
      </c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</row>
    <row r="2757" ht="27.0" customHeight="1">
      <c r="A2757" s="8" t="str">
        <f>HYPERLINK("https://www.tenforums.com/tutorials/60878-process-see-if-32-bit-64-bit-windows-10-a.html","Process - See if 32-bit or 64-bit in Windows 10 ")</f>
        <v>Process - See if 32-bit or 64-bit in Windows 10 </v>
      </c>
      <c r="B2757" s="9" t="s">
        <v>2418</v>
      </c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</row>
    <row r="2758" ht="27.0" customHeight="1">
      <c r="A2758" s="8" t="str">
        <f>HYPERLINK("https://www.tenforums.com/tutorials/26850-process-see-if-running-administrator-elevated.html","Process - See if Running as Administrator (elevated)")</f>
        <v>Process - See if Running as Administrator (elevated)</v>
      </c>
      <c r="B2758" s="9" t="s">
        <v>164</v>
      </c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</row>
    <row r="2759" ht="27.0" customHeight="1">
      <c r="A2759" s="8" t="str">
        <f>HYPERLINK("https://www.tenforums.com/tutorials/63945-process-see-user-running-windows-10-a.html","Process - See User Running As in Windows 10 ")</f>
        <v>Process - See User Running As in Windows 10 </v>
      </c>
      <c r="B2759" s="9" t="s">
        <v>2419</v>
      </c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</row>
    <row r="2760" ht="27.0" customHeight="1">
      <c r="A2760" s="8" t="str">
        <f>HYPERLINK("https://www.tenforums.com/tutorials/118795-save-list-running-processes-file-windows.html","Processes - Save List of Running to File in Windows")</f>
        <v>Processes - Save List of Running to File in Windows</v>
      </c>
      <c r="B2760" s="9" t="s">
        <v>2420</v>
      </c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</row>
    <row r="2761" ht="27.0" customHeight="1">
      <c r="A2761" s="8" t="str">
        <f>HYPERLINK("https://www.tenforums.com/tutorials/95574-change-maximum-processor-frequency-windows-10-a.html","Processor - Change Maximum Frequency in Windows 10")</f>
        <v>Processor - Change Maximum Frequency in Windows 10</v>
      </c>
      <c r="B2761" s="9" t="s">
        <v>677</v>
      </c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</row>
    <row r="2762" ht="27.0" customHeight="1">
      <c r="A2762" s="8" t="str">
        <f>HYPERLINK("https://www.tenforums.com/tutorials/132836-check-what-processor-cpu-windows-pc.html","Processor or CPU - Check What is in Windows PC")</f>
        <v>Processor or CPU - Check What is in Windows PC</v>
      </c>
      <c r="B2762" s="9" t="s">
        <v>678</v>
      </c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</row>
    <row r="2763" ht="27.0" customHeight="1">
      <c r="A2763" s="8" t="str">
        <f>HYPERLINK("https://www.tenforums.com/tutorials/89429-adjust-processor-resources-best-performance-windows-10-a.html","Processor Scheduling - Adjust for Best Performance of Programs or Background Services in Windows 10")</f>
        <v>Processor Scheduling - Adjust for Best Performance of Programs or Background Services in Windows 10</v>
      </c>
      <c r="B2763" s="9" t="s">
        <v>2421</v>
      </c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</row>
    <row r="2764" ht="27.0" customHeight="1">
      <c r="A2764" s="8" t="str">
        <f>HYPERLINK("https://www.tenforums.com/tutorials/7209-product-key-change-windows-10-a.html","Product Key - Change in Windows 10")</f>
        <v>Product Key - Change in Windows 10</v>
      </c>
      <c r="B2764" s="9" t="s">
        <v>2422</v>
      </c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</row>
    <row r="2765" ht="27.0" customHeight="1">
      <c r="A2765" s="8" t="str">
        <f>HYPERLINK("https://www.tenforums.com/tutorials/36271-product-key-clear-registry-windows.html","Product Key - Clear from Registry in Windows ")</f>
        <v>Product Key - Clear from Registry in Windows </v>
      </c>
      <c r="B2765" s="9" t="s">
        <v>2423</v>
      </c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</row>
    <row r="2766" ht="27.0" customHeight="1">
      <c r="A2766" s="8" t="str">
        <f>HYPERLINK("https://www.tenforums.com/tutorials/49586-windows-license-type-determine-if-oem-retail-volume.html","Product Key - Determine if OEM, Retail, or Volume")</f>
        <v>Product Key - Determine if OEM, Retail, or Volume</v>
      </c>
      <c r="B2766" s="10" t="s">
        <v>1401</v>
      </c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</row>
    <row r="2767" ht="27.0" customHeight="1">
      <c r="A2767" s="8" t="str">
        <f>HYPERLINK("https://www.tenforums.com/tutorials/55398-microsoft-account-link-digital-license-windows-10-pc.html","Product Key - Link to Microsoft Account on Windows 10 PC")</f>
        <v>Product Key - Link to Microsoft Account on Windows 10 PC</v>
      </c>
      <c r="B2767" s="9" t="s">
        <v>74</v>
      </c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</row>
    <row r="2768" ht="27.0" customHeight="1">
      <c r="A2768" s="8" t="str">
        <f>HYPERLINK("https://www.tenforums.com/tutorials/35979-product-key-uninstall-deactivate-windows-10-a.html","Product Key - Uninstall to Deactivate Windows 10")</f>
        <v>Product Key - Uninstall to Deactivate Windows 10</v>
      </c>
      <c r="B2768" s="9" t="s">
        <v>2424</v>
      </c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</row>
    <row r="2769" ht="27.0" customHeight="1">
      <c r="A2769" s="8" t="str">
        <f>HYPERLINK("https://www.tenforums.com/tutorials/7745-product-key-view-windows-10-a.html","Product Key - View in Windows 10")</f>
        <v>Product Key - View in Windows 10</v>
      </c>
      <c r="B2769" s="9" t="s">
        <v>2425</v>
      </c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</row>
    <row r="2770" ht="27.0" customHeight="1">
      <c r="A2770" s="8" t="str">
        <f>HYPERLINK("https://www.tenforums.com/tutorials/95922-generic-product-keys-install-windows-10-editions.html","Product Keys (Generic) to Install Windows 10 Editions")</f>
        <v>Product Keys (Generic) to Install Windows 10 Editions</v>
      </c>
      <c r="B2770" s="9" t="s">
        <v>708</v>
      </c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</row>
    <row r="2771" ht="27.0" customHeight="1">
      <c r="A2771" s="8" t="str">
        <f>HYPERLINK("https://www.tenforums.com/tutorials/89060-change-name-user-profile-folder-windows-10-a.html","Profile Folder - Change Name in Windows 10")</f>
        <v>Profile Folder - Change Name in Windows 10</v>
      </c>
      <c r="B2771" s="9" t="s">
        <v>43</v>
      </c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</row>
    <row r="2772" ht="27.0" customHeight="1">
      <c r="A2772" s="8" t="str">
        <f>HYPERLINK("https://www.tenforums.com/tutorials/1964-users-folder-move-location-windows-10-a.html","Profile Folder of Users - Move Location in Windows 10")</f>
        <v>Profile Folder of Users - Move Location in Windows 10</v>
      </c>
      <c r="B2772" s="9" t="s">
        <v>2426</v>
      </c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</row>
    <row r="2773" ht="27.0" customHeight="1">
      <c r="A2773" s="8" t="str">
        <f>HYPERLINK("https://www.tenforums.com/tutorials/69127-delete-user-profile-windows-10-a.html","Profile of User Account - Delete in Windows 10")</f>
        <v>Profile of User Account - Delete in Windows 10</v>
      </c>
      <c r="B2773" s="9" t="s">
        <v>2427</v>
      </c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</row>
    <row r="2774" ht="27.0" customHeight="1">
      <c r="A2774" s="8" t="str">
        <f>HYPERLINK("https://www.tenforums.com/tutorials/86975-program-install-uninstall-troubleshooter-windows.html","Program Install and Uninstall Troubleshooter - Use in Windows")</f>
        <v>Program Install and Uninstall Troubleshooter - Use in Windows</v>
      </c>
      <c r="B2774" s="9" t="s">
        <v>2428</v>
      </c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</row>
    <row r="2775" ht="27.0" customHeight="1">
      <c r="A2775" s="8" t="str">
        <f>HYPERLINK("https://www.tenforums.com/tutorials/67058-win-x-programs-features-control-panel-settings-windows-10-a.html","Programs and Features in Win+X Menu - Control Panel or Settings in Windows 10 ")</f>
        <v>Programs and Features in Win+X Menu - Control Panel or Settings in Windows 10 </v>
      </c>
      <c r="B2775" s="9" t="s">
        <v>2429</v>
      </c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</row>
    <row r="2776" ht="27.0" customHeight="1">
      <c r="A2776" s="11" t="str">
        <f>HYPERLINK("https://www.tenforums.com/tutorials/143263-how-install-uninstall-programs-safe-mode-windows-10-a.html","Programs - Install and Uninstall in Safe Mode")</f>
        <v>Programs - Install and Uninstall in Safe Mode</v>
      </c>
      <c r="B2776" s="10" t="s">
        <v>2430</v>
      </c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</row>
    <row r="2777" ht="27.0" customHeight="1">
      <c r="A2777" s="8" t="str">
        <f>HYPERLINK("https://www.tenforums.com/tutorials/4689-apps-uninstall-windows-10-a.html","Programs - Uninstall in Windows 10")</f>
        <v>Programs - Uninstall in Windows 10</v>
      </c>
      <c r="B2777" s="9" t="s">
        <v>2431</v>
      </c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</row>
    <row r="2778" ht="27.0" customHeight="1">
      <c r="A2778" s="8" t="str">
        <f>HYPERLINK("https://www.tenforums.com/tutorials/124509-project-android-phone-screen-windows-10-pc.html","Project Android Phone to Screen on Windows 10 PC")</f>
        <v>Project Android Phone to Screen on Windows 10 PC</v>
      </c>
      <c r="B2778" s="9" t="s">
        <v>140</v>
      </c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</row>
    <row r="2779" ht="27.0" customHeight="1">
      <c r="A2779" s="8" t="str">
        <f>HYPERLINK("https://www.tenforums.com/tutorials/53922-display-switch-change-presentation-mode-project-windows-10-a.html","Project Display - Change Presentation Mode in Windows 10 ")</f>
        <v>Project Display - Change Presentation Mode in Windows 10 </v>
      </c>
      <c r="B2779" s="9" t="s">
        <v>826</v>
      </c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</row>
    <row r="2780" ht="27.0" customHeight="1">
      <c r="A2780" s="11" t="str">
        <f>HYPERLINK("https://www.tenforums.com/tutorials/137721-add-project-display-context-menu-windows-10-a.html","Project Display context menu - Add in Windows 10")</f>
        <v>Project Display context menu - Add in Windows 10</v>
      </c>
      <c r="B2780" s="10" t="s">
        <v>2432</v>
      </c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</row>
    <row r="2781" ht="27.0" customHeight="1">
      <c r="A2781" s="8" t="str">
        <f>HYPERLINK("https://www.tenforums.com/tutorials/4608-display-switch-shortcut-create-windows-10-a.html","Project Display Switch shortcut - Create in Windows 10")</f>
        <v>Project Display Switch shortcut - Create in Windows 10</v>
      </c>
      <c r="B2781" s="9" t="s">
        <v>827</v>
      </c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</row>
    <row r="2782" ht="27.0" customHeight="1">
      <c r="A2782" s="8" t="str">
        <f>HYPERLINK("https://www.tenforums.com/tutorials/53814-connect-wireless-display-miracast-windows-10-a.html","Project to Wireless Display with Miracast in Windows 10 ")</f>
        <v>Project to Wireless Display with Miracast in Windows 10 </v>
      </c>
      <c r="B2782" s="9" t="s">
        <v>568</v>
      </c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</row>
    <row r="2783" ht="27.0" customHeight="1">
      <c r="A2783" s="8" t="str">
        <f>HYPERLINK("https://www.tenforums.com/tutorials/53895-connect-wireless-display-miracast-windows-10-mobile-phone.html","Project to Wireless Display with Miracast on Windows 10 Mobile Phone ")</f>
        <v>Project to Wireless Display with Miracast on Windows 10 Mobile Phone </v>
      </c>
      <c r="B2783" s="9" t="s">
        <v>569</v>
      </c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</row>
    <row r="2784" ht="27.0" customHeight="1">
      <c r="A2784" s="8" t="str">
        <f>HYPERLINK("https://www.tenforums.com/tutorials/49088-projecting-pc-change-when-ask-windows-10-a.html","Projecting to this PC - Change when to Ask in Windows 10")</f>
        <v>Projecting to this PC - Change when to Ask in Windows 10</v>
      </c>
      <c r="B2784" s="9" t="s">
        <v>2433</v>
      </c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</row>
    <row r="2785" ht="27.0" customHeight="1">
      <c r="A2785" s="8" t="str">
        <f>HYPERLINK("https://www.tenforums.com/tutorials/49466-projecting-pc-enable-disable-windows-10-a.html","Projecting to this PC - Enable or Disable in Windows 10")</f>
        <v>Projecting to this PC - Enable or Disable in Windows 10</v>
      </c>
      <c r="B2785" s="9" t="s">
        <v>2434</v>
      </c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</row>
    <row r="2786" ht="27.0" customHeight="1">
      <c r="A2786" s="8" t="str">
        <f>HYPERLINK("https://www.tenforums.com/tutorials/49148-projecting-pc-windows-10-mobile-phone.html","Projecting to this PC from Windows 10 Mobile Phone")</f>
        <v>Projecting to this PC from Windows 10 Mobile Phone</v>
      </c>
      <c r="B2786" s="9" t="s">
        <v>2435</v>
      </c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</row>
    <row r="2787" ht="27.0" customHeight="1">
      <c r="A2787" s="11" t="s">
        <v>2436</v>
      </c>
      <c r="B2787" s="10" t="s">
        <v>1912</v>
      </c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</row>
    <row r="2788" ht="27.0" customHeight="1">
      <c r="A2788" s="8" t="str">
        <f>HYPERLINK("https://www.tenforums.com/tutorials/55823-projecting-pc-only-when-plugged-turn-off-windows-10-a.html","Projecting to this PC Only when Plugged In - Turn On/Off in Windows 10")</f>
        <v>Projecting to this PC Only when Plugged In - Turn On/Off in Windows 10</v>
      </c>
      <c r="B2788" s="9" t="s">
        <v>2437</v>
      </c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</row>
    <row r="2789" ht="27.0" customHeight="1">
      <c r="A2789" s="8" t="str">
        <f>HYPERLINK("https://www.tenforums.com/tutorials/49091-projecting-pc-require-pin-turn-off-windows-10-a.html","Projecting to this PC Require PIN - Turn On or Off in Windows 10")</f>
        <v>Projecting to this PC Require PIN - Turn On or Off in Windows 10</v>
      </c>
      <c r="B2789" s="9" t="s">
        <v>2438</v>
      </c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</row>
    <row r="2790" ht="27.0" customHeight="1">
      <c r="A2790" s="8" t="str">
        <f>HYPERLINK("https://www.tenforums.com/tutorials/49083-projecting-pc-turn-off-windows-10-a.html","Projecting to this PC - Turn On or Off in Windows 10")</f>
        <v>Projecting to this PC - Turn On or Off in Windows 10</v>
      </c>
      <c r="B2790" s="9" t="s">
        <v>2439</v>
      </c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</row>
    <row r="2791" ht="27.0" customHeight="1">
      <c r="A2791" s="11" t="s">
        <v>2440</v>
      </c>
      <c r="B2791" s="10" t="s">
        <v>2441</v>
      </c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</row>
    <row r="2792" ht="27.0" customHeight="1">
      <c r="A2792" s="11" t="s">
        <v>2442</v>
      </c>
      <c r="B2792" s="10" t="s">
        <v>2443</v>
      </c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</row>
    <row r="2793" ht="27.0" customHeight="1">
      <c r="A2793" s="11" t="s">
        <v>2444</v>
      </c>
      <c r="B2793" s="10" t="s">
        <v>2445</v>
      </c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</row>
    <row r="2794" ht="27.0" customHeight="1">
      <c r="A2794" s="11" t="s">
        <v>2446</v>
      </c>
      <c r="B2794" s="10" t="s">
        <v>1159</v>
      </c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</row>
    <row r="2795" ht="27.0" customHeight="1">
      <c r="A2795" s="11" t="s">
        <v>2447</v>
      </c>
      <c r="B2795" s="10" t="s">
        <v>1427</v>
      </c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</row>
    <row r="2796" ht="27.0" customHeight="1">
      <c r="A2796" s="11" t="s">
        <v>2448</v>
      </c>
      <c r="B2796" s="10" t="s">
        <v>2449</v>
      </c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</row>
    <row r="2797" ht="27.0" customHeight="1">
      <c r="A2797" s="11" t="s">
        <v>2450</v>
      </c>
      <c r="B2797" s="10" t="s">
        <v>2451</v>
      </c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</row>
    <row r="2798" ht="27.0" customHeight="1">
      <c r="A2798" s="11" t="s">
        <v>2452</v>
      </c>
      <c r="B2798" s="10" t="s">
        <v>2453</v>
      </c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</row>
    <row r="2799" ht="27.0" customHeight="1">
      <c r="A2799" s="11" t="s">
        <v>2454</v>
      </c>
      <c r="B2799" s="10" t="s">
        <v>2455</v>
      </c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</row>
    <row r="2800" ht="27.0" customHeight="1">
      <c r="A2800" s="11" t="s">
        <v>2456</v>
      </c>
      <c r="B2800" s="10" t="s">
        <v>2457</v>
      </c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</row>
    <row r="2801" ht="27.0" customHeight="1">
      <c r="A2801" s="8" t="str">
        <f>HYPERLINK("https://www.tenforums.com/tutorials/11769-provisioning-package-create-windows-10-a.html","Provisioning Package - Create in Windows 10")</f>
        <v>Provisioning Package - Create in Windows 10</v>
      </c>
      <c r="B2801" s="9" t="s">
        <v>2458</v>
      </c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</row>
    <row r="2802" ht="27.0" customHeight="1">
      <c r="A2802" s="8" t="str">
        <f>HYPERLINK("https://www.tenforums.com/tutorials/64349-run-administrator-add-ps1-file-context-menu-windows-10-a.html","PS1 File - Add Run as administrator to Context Menu in Windows 10 ")</f>
        <v>PS1 File - Add Run as administrator to Context Menu in Windows 10 </v>
      </c>
      <c r="B2802" s="9" t="s">
        <v>2459</v>
      </c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</row>
    <row r="2803" ht="27.0" customHeight="1">
      <c r="A2803" s="8" t="str">
        <f>HYPERLINK("https://www.tenforums.com/tutorials/50179-public-folder-sharing-turn-off-windows-10-a.html","Public Folder Sharing - Turn On or Off in Windows 10 ")</f>
        <v>Public Folder Sharing - Turn On or Off in Windows 10 </v>
      </c>
      <c r="B2803" s="9" t="s">
        <v>2460</v>
      </c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</row>
    <row r="2804" ht="27.0" customHeight="1">
      <c r="A2804" s="6" t="s">
        <v>2461</v>
      </c>
      <c r="B2804" s="6" t="s">
        <v>2461</v>
      </c>
      <c r="C2804" s="15"/>
      <c r="D2804" s="15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</row>
    <row r="2805" ht="27.0" customHeight="1">
      <c r="A2805" s="8" t="str">
        <f>HYPERLINK("https://www.tenforums.com/tutorials/2714-quick-access-add-remove-favorites-windows-10-a.html","Quick Access - Add or Remove Favorites in Windows 10")</f>
        <v>Quick Access - Add or Remove Favorites in Windows 10</v>
      </c>
      <c r="B2805" s="9" t="s">
        <v>988</v>
      </c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</row>
    <row r="2806" ht="27.0" customHeight="1">
      <c r="A2806" s="8" t="str">
        <f>HYPERLINK("https://www.tenforums.com/tutorials/2712-quick-access-add-remove-frequent-folders-windows-10-a.html","Quick access - Add or Remove Frequent folders Windows 10")</f>
        <v>Quick access - Add or Remove Frequent folders Windows 10</v>
      </c>
      <c r="B2806" s="9" t="s">
        <v>2462</v>
      </c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</row>
    <row r="2807" ht="27.0" customHeight="1">
      <c r="A2807" s="8" t="str">
        <f>HYPERLINK("https://www.tenforums.com/tutorials/2933-pin-quick-access-context-menu-remove-windows-10-a.html","Quick access - Add or Remove 'Pin to Quick access' Context Menu in Windows 10")</f>
        <v>Quick access - Add or Remove 'Pin to Quick access' Context Menu in Windows 10</v>
      </c>
      <c r="B2807" s="9" t="s">
        <v>2288</v>
      </c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</row>
    <row r="2808" ht="27.0" customHeight="1">
      <c r="A2808" s="8" t="str">
        <f>HYPERLINK("https://www.tenforums.com/tutorials/2713-quick-access-add-remove-recent-files-windows-10-a.html","Quick access - Add or Remove Recent files in Windows 10")</f>
        <v>Quick access - Add or Remove Recent files in Windows 10</v>
      </c>
      <c r="B2808" s="9" t="s">
        <v>2463</v>
      </c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</row>
    <row r="2809" ht="27.0" customHeight="1">
      <c r="A2809" s="8" t="str">
        <f>HYPERLINK("https://www.tenforums.com/tutorials/4448-quick-access-hide-specific-file-folder-windows-10-a.html","Quick Access - Hide Specific File or Folder in Windows 10")</f>
        <v>Quick Access - Hide Specific File or Folder in Windows 10</v>
      </c>
      <c r="B2809" s="9" t="s">
        <v>2464</v>
      </c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</row>
    <row r="2810" ht="27.0" customHeight="1">
      <c r="A2810" s="8" t="str">
        <f>HYPERLINK("https://www.tenforums.com/tutorials/115807-change-quick-access-icon-file-explorer-windows-10-a.html","Quick Access Icon - Change in File Explorer in Windows 10")</f>
        <v>Quick Access Icon - Change in File Explorer in Windows 10</v>
      </c>
      <c r="B2810" s="9" t="s">
        <v>2465</v>
      </c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</row>
    <row r="2811" ht="27.0" customHeight="1">
      <c r="A2811" s="8" t="str">
        <f>HYPERLINK("https://www.tenforums.com/tutorials/4844-quick-access-navigation-pane-add-remove-windows-10-a.html","Quick access in Navigation Pane - Add or Remove in Windows 10")</f>
        <v>Quick access in Navigation Pane - Add or Remove in Windows 10</v>
      </c>
      <c r="B2811" s="9" t="s">
        <v>2025</v>
      </c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</row>
    <row r="2812" ht="27.0" customHeight="1">
      <c r="A2812" s="8" t="str">
        <f>HYPERLINK("https://www.tenforums.com/tutorials/3734-file-explorer-open-pc-quick-access.html","Quick access - Open to in File Explorer")</f>
        <v>Quick access - Open to in File Explorer</v>
      </c>
      <c r="B2812" s="9" t="s">
        <v>1005</v>
      </c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</row>
    <row r="2813" ht="27.0" customHeight="1">
      <c r="A2813" s="8" t="str">
        <f>HYPERLINK("https://www.tenforums.com/tutorials/2893-quick-access-pin-unpin-locations-windows-10-a.html","Quick access - Pin or Unpin Locations in Windows 10")</f>
        <v>Quick access - Pin or Unpin Locations in Windows 10</v>
      </c>
      <c r="B2813" s="9" t="s">
        <v>2287</v>
      </c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</row>
    <row r="2814" ht="27.0" customHeight="1">
      <c r="A2814" s="11" t="str">
        <f>HYPERLINK("https://www.tenforums.com/tutorials/153669-how-pin-recent-folders-quick-access-windows-10-a.html","Quick Access - Pin Recent Folders to in Windows 10")</f>
        <v>Quick Access - Pin Recent Folders to in Windows 10</v>
      </c>
      <c r="B2814" s="10" t="s">
        <v>2466</v>
      </c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</row>
    <row r="2815" ht="27.0" customHeight="1">
      <c r="A2815" s="11" t="str">
        <f>HYPERLINK("https://www.tenforums.com/tutorials/153674-how-pin-recent-items-quick-access-windows-10-a.html","Quick Access - Pin Recent Items to in Windows 10")</f>
        <v>Quick Access - Pin Recent Items to in Windows 10</v>
      </c>
      <c r="B2815" s="10" t="s">
        <v>2467</v>
      </c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</row>
    <row r="2816" ht="27.0" customHeight="1">
      <c r="A2816" s="8" t="str">
        <f>HYPERLINK("https://www.tenforums.com/tutorials/2565-quick-access-toolbar-add-empty-recycle-bin-windows-10-a.html","Quick Access Toolbar - Add Empty Recycle Bin in Windows 10")</f>
        <v>Quick Access Toolbar - Add Empty Recycle Bin in Windows 10</v>
      </c>
      <c r="B2816" s="9" t="s">
        <v>2468</v>
      </c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</row>
    <row r="2817" ht="27.0" customHeight="1">
      <c r="A2817" s="8" t="str">
        <f>HYPERLINK("https://www.tenforums.com/tutorials/42808-file-explorer-quick-access-toolbar-add-remove-items-windows-10-a.html","Quick Access Toolbar in File Explorer - Add or Remove Items in Windows 10 ")</f>
        <v>Quick Access Toolbar in File Explorer - Add or Remove Items in Windows 10 </v>
      </c>
      <c r="B2817" s="9" t="s">
        <v>1009</v>
      </c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</row>
    <row r="2818" ht="27.0" customHeight="1">
      <c r="A2818" s="8" t="str">
        <f>HYPERLINK("https://www.tenforums.com/tutorials/42864-file-explorer-quick-access-toolbar-backup-restore-windows-10-a.html","Quick Access Toolbar in File Explorer - Backup and Restore in Windows 10 ")</f>
        <v>Quick Access Toolbar in File Explorer - Backup and Restore in Windows 10 </v>
      </c>
      <c r="B2818" s="9" t="s">
        <v>1010</v>
      </c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</row>
    <row r="2819" ht="27.0" customHeight="1">
      <c r="A2819" s="8" t="str">
        <f>HYPERLINK("https://www.tenforums.com/tutorials/42858-file-explorer-quick-access-toolbar-reset-default-windows-10-a.html","Quick Access Toolbar in File Explorer - Reset to Default in Windows 10 ")</f>
        <v>Quick Access Toolbar in File Explorer - Reset to Default in Windows 10 </v>
      </c>
      <c r="B2819" s="9" t="s">
        <v>1011</v>
      </c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</row>
    <row r="2820" ht="27.0" customHeight="1">
      <c r="A2820" s="8" t="str">
        <f>HYPERLINK("https://www.tenforums.com/tutorials/42839-file-explorer-quick-access-toolbar-show-above-below-ribbon.html","Quick Access Toolbar in File Explorer - Show Above or Below Ribbon ")</f>
        <v>Quick Access Toolbar in File Explorer - Show Above or Below Ribbon </v>
      </c>
      <c r="B2820" s="9" t="s">
        <v>1012</v>
      </c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</row>
    <row r="2821" ht="27.0" customHeight="1">
      <c r="A2821" s="8" t="str">
        <f>HYPERLINK("https://www.tenforums.com/tutorials/45158-action-center-quick-actions-backup-restore-windows-10-a.html","Quick Actions - Backup and Restore in Windows 10 ")</f>
        <v>Quick Actions - Backup and Restore in Windows 10 </v>
      </c>
      <c r="B2821" s="9" t="s">
        <v>61</v>
      </c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</row>
    <row r="2822" ht="27.0" customHeight="1">
      <c r="A2822" s="8" t="str">
        <f>HYPERLINK("https://www.tenforums.com/tutorials/3956-action-center-quick-actions-add-remove-windows-10-a.html","Quick Actions in Action Center - Add or Remove in Windows 10 ")</f>
        <v>Quick Actions in Action Center - Add or Remove in Windows 10 </v>
      </c>
      <c r="B2822" s="9" t="s">
        <v>59</v>
      </c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</row>
    <row r="2823" ht="27.0" customHeight="1">
      <c r="A2823" s="8" t="str">
        <f>HYPERLINK("https://www.tenforums.com/tutorials/45074-action-center-quick-actions-change-number-show-windows-10-a.html","Quick Actions in Action Center - Change Number to Show in Windows 10 ")</f>
        <v>Quick Actions in Action Center - Change Number to Show in Windows 10 </v>
      </c>
      <c r="B2823" s="9" t="s">
        <v>62</v>
      </c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</row>
    <row r="2824" ht="27.0" customHeight="1">
      <c r="A2824" s="8" t="str">
        <f>HYPERLINK("https://www.tenforums.com/tutorials/48122-action-center-quick-actions-rearrange-windows-10-a.html","Quick Actions in Action Center - Rearrange in Windows 10 ")</f>
        <v>Quick Actions in Action Center - Rearrange in Windows 10 </v>
      </c>
      <c r="B2824" s="9" t="s">
        <v>63</v>
      </c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</row>
    <row r="2825" ht="27.0" customHeight="1">
      <c r="A2825" s="8" t="str">
        <f>HYPERLINK("https://www.tenforums.com/tutorials/45143-action-center-quick-actions-reset-default-windows-10-a.html","Quick Actions in Action Center - Reset to Default in Windows 10")</f>
        <v>Quick Actions in Action Center - Reset to Default in Windows 10</v>
      </c>
      <c r="B2825" s="9" t="s">
        <v>65</v>
      </c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</row>
    <row r="2826" ht="27.0" customHeight="1">
      <c r="A2826" s="8" t="str">
        <f>HYPERLINK("https://www.tenforums.com/tutorials/56123-quick-assist-get-give-remote-assistance-windows-10-a.html","Quick Assist - Get and Give Remote Assistance in Windows 10 ")</f>
        <v>Quick Assist - Get and Give Remote Assistance in Windows 10 </v>
      </c>
      <c r="B2826" s="9" t="s">
        <v>2469</v>
      </c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</row>
    <row r="2827" ht="27.0" customHeight="1">
      <c r="A2827" s="8" t="str">
        <f>HYPERLINK("https://www.tenforums.com/tutorials/22914-quick-launch-add-remove-send-context-menu-windows-10-a.html","Quick Launch - Add or Remove from Send to Context Menu in Windows 10")</f>
        <v>Quick Launch - Add or Remove from Send to Context Menu in Windows 10</v>
      </c>
      <c r="B2827" s="9" t="s">
        <v>2470</v>
      </c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</row>
    <row r="2828" ht="27.0" customHeight="1">
      <c r="A2828" s="8" t="str">
        <f>HYPERLINK("https://www.tenforums.com/tutorials/4624-quick-launch-toolbar-add-remove-windows-10-a.html","Quick Launch toolbar - Add or Remove in Windows 10")</f>
        <v>Quick Launch toolbar - Add or Remove in Windows 10</v>
      </c>
      <c r="B2828" s="9" t="s">
        <v>2471</v>
      </c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</row>
    <row r="2829" ht="27.0" customHeight="1">
      <c r="A2829" s="8" t="str">
        <f>HYPERLINK("https://www.tenforums.com/tutorials/126918-add-custom-shortcuts-win-x-quick-link-menu-windows-10-a.html","Quick Link (Win+X) Menu - Add Custom Shortcuts in Windows 10")</f>
        <v>Quick Link (Win+X) Menu - Add Custom Shortcuts in Windows 10</v>
      </c>
      <c r="B2829" s="9" t="s">
        <v>2472</v>
      </c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</row>
    <row r="2830" ht="27.0" customHeight="1">
      <c r="A2830" s="11" t="str">
        <f>HYPERLINK("https://www.tenforums.com/tutorials/66491-how-add-remove-control-panel-win-x-menu-windows-10-a.html","Quick Link (Win+X) Menu - Add or Remove Control Panel in Windows 10")</f>
        <v>Quick Link (Win+X) Menu - Add or Remove Control Panel in Windows 10</v>
      </c>
      <c r="B2830" s="10" t="s">
        <v>2473</v>
      </c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</row>
    <row r="2831" ht="27.0" customHeight="1">
      <c r="A2831" s="8" t="str">
        <f>HYPERLINK("https://www.tenforums.com/tutorials/124210-add-remove-default-items-win-x-quick-link-menu-windows-10-a.html","Quick Link (Win+X) Menu - Add or Remove Default Items in Windows 10")</f>
        <v>Quick Link (Win+X) Menu - Add or Remove Default Items in Windows 10</v>
      </c>
      <c r="B2831" s="9" t="s">
        <v>2474</v>
      </c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</row>
    <row r="2832" ht="27.0" customHeight="1">
      <c r="A2832" s="11" t="str">
        <f>HYPERLINK("https://www.tenforums.com/tutorials/154066-how-add-remove-settings-win-x-menu-windows-10-a.html","Quick Link (Win+X) Menu - Add or Remove Settings in Windows 10")</f>
        <v>Quick Link (Win+X) Menu - Add or Remove Settings in Windows 10</v>
      </c>
      <c r="B2832" s="10" t="s">
        <v>2475</v>
      </c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</row>
    <row r="2833" ht="27.0" customHeight="1">
      <c r="A2833" s="8" t="str">
        <f>HYPERLINK("https://www.tenforums.com/tutorials/1984-win-x-quick-link-menu-open-windows-10-a.html","Quick Link (Win+X) menu - Open in Windows 10")</f>
        <v>Quick Link (Win+X) menu - Open in Windows 10</v>
      </c>
      <c r="B2833" s="9" t="s">
        <v>2476</v>
      </c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</row>
    <row r="2834" ht="27.0" customHeight="1">
      <c r="A2834" s="8" t="str">
        <f>HYPERLINK("https://www.tenforums.com/tutorials/128500-rename-shortcuts-win-x-quick-link-menu-windows-10-a.html","Quick Link (Win+X) Menu Shortcuts - Rename in Windows 10")</f>
        <v>Quick Link (Win+X) Menu Shortcuts - Rename in Windows 10</v>
      </c>
      <c r="B2834" s="9" t="s">
        <v>2477</v>
      </c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</row>
    <row r="2835" ht="27.0" customHeight="1">
      <c r="A2835" s="8" t="str">
        <f>HYPERLINK("https://www.tenforums.com/tutorials/102201-change-quiet-hours-automatic-rules-windows-10-a.html","Quiet Hours Automatic Rules - Change in Windows 10")</f>
        <v>Quiet Hours Automatic Rules - Change in Windows 10</v>
      </c>
      <c r="B2835" s="9" t="s">
        <v>2478</v>
      </c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</row>
    <row r="2836" ht="27.0" customHeight="1">
      <c r="A2836" s="8" t="str">
        <f>HYPERLINK("https://www.tenforums.com/tutorials/102205-customize-quiet-hours-priority-list-windows-10-a.html","Quiet Hours Priority List - Customize in Windows 10")</f>
        <v>Quiet Hours Priority List - Customize in Windows 10</v>
      </c>
      <c r="B2836" s="9" t="s">
        <v>2479</v>
      </c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</row>
    <row r="2837" ht="27.0" customHeight="1">
      <c r="A2837" s="8" t="str">
        <f>HYPERLINK("https://www.tenforums.com/tutorials/18273-turn-off-quiet-hours-windows-10-a.html","Quiet Hours - Turn On or Off in Windows 10")</f>
        <v>Quiet Hours - Turn On or Off in Windows 10</v>
      </c>
      <c r="B2837" s="9" t="s">
        <v>2480</v>
      </c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</row>
    <row r="2838" ht="27.0" customHeight="1">
      <c r="A2838" s="11" t="s">
        <v>2481</v>
      </c>
      <c r="B2838" s="10" t="s">
        <v>2453</v>
      </c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</row>
    <row r="2839" ht="27.0" customHeight="1">
      <c r="A2839" s="6" t="s">
        <v>2482</v>
      </c>
      <c r="B2839" s="6" t="s">
        <v>2482</v>
      </c>
      <c r="C2839" s="15"/>
      <c r="D2839" s="15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</row>
    <row r="2840" ht="27.0" customHeight="1">
      <c r="A2840" s="8" t="str">
        <f>HYPERLINK("https://www.tenforums.com/tutorials/66809-memory-size-speed-type-determine-windows-10-a.html","RAM Size, Speed, and Type - Determine in Windows 10 ")</f>
        <v>RAM Size, Speed, and Type - Determine in Windows 10 </v>
      </c>
      <c r="B2840" s="9" t="s">
        <v>1518</v>
      </c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</row>
    <row r="2841" ht="27.0" customHeight="1">
      <c r="A2841" s="8" t="str">
        <f>HYPERLINK("https://www.tenforums.com/tutorials/39022-wi-fi-random-hardware-mac-addresses-turn-off-windows-10-a.html","Random Hardware MAC Addresses for Wi-Fi - Turn On or Off in Windows 10")</f>
        <v>Random Hardware MAC Addresses for Wi-Fi - Turn On or Off in Windows 10</v>
      </c>
      <c r="B2841" s="9" t="s">
        <v>1459</v>
      </c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</row>
    <row r="2842" ht="27.0" customHeight="1">
      <c r="A2842" s="8" t="str">
        <f>HYPERLINK("https://www.tenforums.com/tutorials/39050-wi-fi-random-hardware-addresses-turn-off-windows-10-mobile.html","Random Hardware Addresses for Wi-Fi - Turn On or Off in Windows 10 Mobile")</f>
        <v>Random Hardware Addresses for Wi-Fi - Turn On or Off in Windows 10 Mobile</v>
      </c>
      <c r="B2842" s="9" t="s">
        <v>1460</v>
      </c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</row>
    <row r="2843" ht="27.0" customHeight="1">
      <c r="A2843" s="8" t="str">
        <f>HYPERLINK("https://www.tenforums.com/tutorials/125972-add-native-raw-image-format-support-windows-10-a.html","RAW Image Format Support - Add to Windows 10")</f>
        <v>RAW Image Format Support - Add to Windows 10</v>
      </c>
      <c r="B2843" s="9" t="s">
        <v>2483</v>
      </c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</row>
    <row r="2844" ht="27.0" customHeight="1">
      <c r="A2844" s="8" t="str">
        <f>HYPERLINK("https://www.tenforums.com/tutorials/3982-rdc-connect-remotely-your-windows-10-pc.html","RDC - Connect Remotely to your Windows 10 PC ")</f>
        <v>RDC - Connect Remotely to your Windows 10 PC </v>
      </c>
      <c r="B2844" s="9" t="s">
        <v>2484</v>
      </c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</row>
    <row r="2845" ht="27.0" customHeight="1">
      <c r="A2845" s="8" t="str">
        <f>HYPERLINK("https://www.tenforums.com/tutorials/118782-add-rdp-capablity-windows-10-home.html","RDP capablity - Add to Windows 10 Home")</f>
        <v>RDP capablity - Add to Windows 10 Home</v>
      </c>
      <c r="B2845" s="9" t="s">
        <v>2485</v>
      </c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</row>
    <row r="2846" ht="27.0" customHeight="1">
      <c r="A2846" s="8" t="str">
        <f>HYPERLINK("https://www.tenforums.com/tutorials/85640-set-unset-read-only-attribute-files-folders-windows-10-a.html","Read-only Attribute of Files and Folders - Set or Unset in Windows 10")</f>
        <v>Read-only Attribute of Files and Folders - Set or Unset in Windows 10</v>
      </c>
      <c r="B2846" s="9" t="s">
        <v>1049</v>
      </c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</row>
    <row r="2847" ht="27.0" customHeight="1">
      <c r="A2847" s="8" t="str">
        <f>HYPERLINK("https://www.tenforums.com/tutorials/3548-disk-write-protection-enable-disable-windows.html","Read-only for Disk - Enable or Disable in Windows")</f>
        <v>Read-only for Disk - Enable or Disable in Windows</v>
      </c>
      <c r="B2847" s="9" t="s">
        <v>806</v>
      </c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</row>
    <row r="2848" ht="27.0" customHeight="1">
      <c r="A2848" s="8" t="str">
        <f>HYPERLINK("https://www.tenforums.com/tutorials/31840-keyboard-shortcuts-apps-windows-10-a.html","Reader app Keyboard Shortcuts in Windows 10")</f>
        <v>Reader app Keyboard Shortcuts in Windows 10</v>
      </c>
      <c r="B2848" s="9" t="s">
        <v>190</v>
      </c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</row>
    <row r="2849" ht="27.0" customHeight="1">
      <c r="A2849" s="11" t="s">
        <v>2486</v>
      </c>
      <c r="B2849" s="10" t="s">
        <v>2455</v>
      </c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</row>
    <row r="2850" ht="27.0" customHeight="1">
      <c r="A2850" s="8" t="str">
        <f>HYPERLINK("https://www.tenforums.com/tutorials/95462-clear-recent-colors-history-windows-10-a.html","Recent Colors History - Clear in Windows 10")</f>
        <v>Recent Colors History - Clear in Windows 10</v>
      </c>
      <c r="B2850" s="9" t="s">
        <v>6</v>
      </c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</row>
    <row r="2851" ht="27.0" customHeight="1">
      <c r="A2851" s="11" t="str">
        <f>HYPERLINK("https://www.tenforums.com/tutorials/153669-how-pin-recent-folders-quick-access-windows-10-a.html","Recent Folders - Pin to Quick Access in Windows 10")</f>
        <v>Recent Folders - Pin to Quick Access in Windows 10</v>
      </c>
      <c r="B2851" s="10" t="s">
        <v>2466</v>
      </c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</row>
    <row r="2852" ht="27.0" customHeight="1">
      <c r="A2852" s="8" t="str">
        <f>HYPERLINK("https://www.tenforums.com/tutorials/17486-recent-folders-shortcut-create-windows-10-a.html","Recent Folders Shortcut - Create in Windows 10")</f>
        <v>Recent Folders Shortcut - Create in Windows 10</v>
      </c>
      <c r="B2852" s="9" t="s">
        <v>2487</v>
      </c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</row>
    <row r="2853" ht="27.0" customHeight="1">
      <c r="A2853" s="8" t="str">
        <f>HYPERLINK("https://www.tenforums.com/tutorials/3476-recent-items-frequent-places-reset-clear.html","Recent Items and Frequent Places - Reset and Clear")</f>
        <v>Recent Items and Frequent Places - Reset and Clear</v>
      </c>
      <c r="B2853" s="9" t="s">
        <v>1133</v>
      </c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</row>
    <row r="2854" ht="27.0" customHeight="1">
      <c r="A2854" s="8" t="str">
        <f>HYPERLINK("https://www.tenforums.com/tutorials/3469-recent-items-frequent-places-turn-off.html","Recent Items and Frequent Places - Turn On or Off")</f>
        <v>Recent Items and Frequent Places - Turn On or Off</v>
      </c>
      <c r="B2854" s="9" t="s">
        <v>1134</v>
      </c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</row>
    <row r="2855" ht="27.0" customHeight="1">
      <c r="A2855" s="11" t="str">
        <f>HYPERLINK("https://www.tenforums.com/tutorials/153674-how-pin-recent-items-quick-access-windows-10-a.html","Recent Items - Pin to Quick Access in Windows 10")</f>
        <v>Recent Items - Pin to Quick Access in Windows 10</v>
      </c>
      <c r="B2855" s="10" t="s">
        <v>2467</v>
      </c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</row>
    <row r="2856" ht="27.0" customHeight="1">
      <c r="A2856" s="8" t="str">
        <f>HYPERLINK("https://www.tenforums.com/tutorials/17456-recent-items-shortcut-create-windows-10-a.html","Recent Items Shortcut - Create in Windows 10")</f>
        <v>Recent Items Shortcut - Create in Windows 10</v>
      </c>
      <c r="B2856" s="9" t="s">
        <v>2488</v>
      </c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</row>
    <row r="2857" ht="27.0" customHeight="1">
      <c r="A2857" s="8" t="str">
        <f>HYPERLINK("https://www.tenforums.com/tutorials/113557-view-recommended-troubleshooting-history-windows-10-a.html","Recommended Troubleshooting History - View in Windows 10")</f>
        <v>Recommended Troubleshooting History - View in Windows 10</v>
      </c>
      <c r="B2857" s="9" t="s">
        <v>2489</v>
      </c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</row>
    <row r="2858" ht="27.0" customHeight="1">
      <c r="A2858" s="8" t="str">
        <f>HYPERLINK("https://www.tenforums.com/tutorials/113553-turn-off-automatic-recommended-troubleshooting-windows-10-a.html","Recommended Troubleshooting - Turn On or Off in Windows 10")</f>
        <v>Recommended Troubleshooting - Turn On or Off in Windows 10</v>
      </c>
      <c r="B2858" s="9" t="s">
        <v>2490</v>
      </c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</row>
    <row r="2859" ht="27.0" customHeight="1">
      <c r="A2859" s="8" t="str">
        <f>HYPERLINK("https://www.tenforums.com/tutorials/8630-game-bar-record-take-screenshots-windows-10-a.html","Record Video with Game bar in Windows 10")</f>
        <v>Record Video with Game bar in Windows 10</v>
      </c>
      <c r="B2859" s="9" t="s">
        <v>1146</v>
      </c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</row>
    <row r="2860" ht="27.0" customHeight="1">
      <c r="A2860" s="8" t="str">
        <f>HYPERLINK("https://www.tenforums.com/tutorials/111310-change-default-sound-input-device-windows-10-a.html","Recording Input Device - Change Default in Windows 10")</f>
        <v>Recording Input Device - Change Default in Windows 10</v>
      </c>
      <c r="B2860" s="9" t="s">
        <v>216</v>
      </c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</row>
    <row r="2861" ht="27.0" customHeight="1">
      <c r="A2861" s="8" t="str">
        <f>HYPERLINK("https://www.tenforums.com/tutorials/38595-recover-windows-10-recovery-drive.html","Recover Windows 10 from a Recovery Drive")</f>
        <v>Recover Windows 10 from a Recovery Drive</v>
      </c>
      <c r="B2861" s="9" t="s">
        <v>2491</v>
      </c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</row>
    <row r="2862" ht="27.0" customHeight="1">
      <c r="A2862" s="8" t="str">
        <f>HYPERLINK("https://www.tenforums.com/tutorials/5487-recovery-environment-use-troubleshoot-windows-10-failure-boot.html","Recovery Environment - Use to Troubleshoot Windows 10 Failure to Boot")</f>
        <v>Recovery Environment - Use to Troubleshoot Windows 10 Failure to Boot</v>
      </c>
      <c r="B2862" s="9" t="s">
        <v>2492</v>
      </c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</row>
    <row r="2863" ht="27.0" customHeight="1">
      <c r="A2863" s="8" t="str">
        <f>HYPERLINK("https://www.tenforums.com/tutorials/4200-create-recovery-drive-windows-10-a.html","Recovery Drive - Create in Windows 10")</f>
        <v>Recovery Drive - Create in Windows 10</v>
      </c>
      <c r="B2863" s="9" t="s">
        <v>2493</v>
      </c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</row>
    <row r="2864" ht="27.0" customHeight="1">
      <c r="A2864" s="11" t="s">
        <v>2494</v>
      </c>
      <c r="B2864" s="10" t="s">
        <v>2495</v>
      </c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</row>
    <row r="2865" ht="27.0" customHeight="1">
      <c r="A2865" s="11" t="s">
        <v>2496</v>
      </c>
      <c r="B2865" s="9" t="s">
        <v>2497</v>
      </c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</row>
    <row r="2866" ht="27.0" customHeight="1">
      <c r="A2866" s="11" t="s">
        <v>2498</v>
      </c>
      <c r="B2866" s="10" t="s">
        <v>2499</v>
      </c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</row>
    <row r="2867" ht="27.0" customHeight="1">
      <c r="A2867" s="8" t="str">
        <f>HYPERLINK("https://www.tenforums.com/tutorials/105689-remove-empty-recycle-bin-context-menu-recycle-bin-windows.html","Recycle Bin - Add or Remove Empty Recycle Bin from Context Menu in Windows")</f>
        <v>Recycle Bin - Add or Remove Empty Recycle Bin from Context Menu in Windows</v>
      </c>
      <c r="B2867" s="9" t="s">
        <v>924</v>
      </c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</row>
    <row r="2868" ht="27.0" customHeight="1">
      <c r="A2868" s="8" t="str">
        <f>HYPERLINK("https://www.tenforums.com/tutorials/99269-add-remove-properties-recycle-bin-context-menu-windows.html","Recycle Bin Context Menu - Add or Remove Properties in Windows")</f>
        <v>Recycle Bin Context Menu - Add or Remove Properties in Windows</v>
      </c>
      <c r="B2868" s="9" t="s">
        <v>2500</v>
      </c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</row>
    <row r="2869" ht="27.0" customHeight="1">
      <c r="A2869" s="8" t="str">
        <f>HYPERLINK("https://www.tenforums.com/tutorials/124353-add-secure-delete-recycle-bin-context-menu-windows-10-a.html","Recycle Bin Context Menu - Add Secure Delete in Windows 10")</f>
        <v>Recycle Bin Context Menu - Add Secure Delete in Windows 10</v>
      </c>
      <c r="B2869" s="9" t="s">
        <v>2501</v>
      </c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</row>
    <row r="2870" ht="27.0" customHeight="1">
      <c r="A2870" s="11" t="str">
        <f>HYPERLINK("https://www.tenforums.com/tutorials/152466-add-show-recycle-confirmation-windows-10-recycle-bin-context-menu.html","Recycle Bin Context Menu - Add Show Recycle Confirmation in Windows 10")</f>
        <v>Recycle Bin Context Menu - Add Show Recycle Confirmation in Windows 10</v>
      </c>
      <c r="B2870" s="10" t="s">
        <v>2502</v>
      </c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</row>
    <row r="2871" ht="27.0" customHeight="1">
      <c r="A2871" s="8" t="str">
        <f>HYPERLINK("https://www.tenforums.com/tutorials/94946-fix-corrupted-recycle-bin-windows.html","Recycle Bin Corrupted - Fix in Windows")</f>
        <v>Recycle Bin Corrupted - Fix in Windows</v>
      </c>
      <c r="B2871" s="9" t="s">
        <v>2503</v>
      </c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</row>
    <row r="2872" ht="27.0" customHeight="1">
      <c r="A2872" s="8" t="str">
        <f>HYPERLINK("https://www.tenforums.com/tutorials/36358-delete-confirmation-dialog-prompt-details-customize-windows.html","Recycle Bin Delete Confirmation Dialog Prompt Details - Customize in Windows")</f>
        <v>Recycle Bin Delete Confirmation Dialog Prompt Details - Customize in Windows</v>
      </c>
      <c r="B2872" s="9" t="s">
        <v>714</v>
      </c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</row>
    <row r="2873" ht="27.0" customHeight="1">
      <c r="A2873" s="8" t="str">
        <f>HYPERLINK("https://www.tenforums.com/tutorials/32772-recycle-bin-delete-confirmation-turn-off-windows-10-a.html","Recycle Bin Delete Confirmation - Turn On or Off in Windows 10")</f>
        <v>Recycle Bin Delete Confirmation - Turn On or Off in Windows 10</v>
      </c>
      <c r="B2873" s="9" t="s">
        <v>2504</v>
      </c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</row>
    <row r="2874" ht="27.0" customHeight="1">
      <c r="A2874" s="8" t="str">
        <f>HYPERLINK("https://www.tenforums.com/tutorials/67471-recycle-bin-empty-windows-10-a.html","Recycle Bin - Empty in Windows 10 ")</f>
        <v>Recycle Bin - Empty in Windows 10 </v>
      </c>
      <c r="B2874" s="9" t="s">
        <v>2505</v>
      </c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</row>
    <row r="2875" ht="27.0" customHeight="1">
      <c r="A2875" s="8" t="str">
        <f>HYPERLINK("https://www.tenforums.com/tutorials/12479-recycle-bin-icon-change-windows-10-a.html","Recycle Bin Icon - Change in Windows 10")</f>
        <v>Recycle Bin Icon - Change in Windows 10</v>
      </c>
      <c r="B2875" s="9" t="s">
        <v>2506</v>
      </c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</row>
    <row r="2876" ht="27.0" customHeight="1">
      <c r="A2876" s="8" t="str">
        <f>HYPERLINK("https://www.tenforums.com/tutorials/7299-recycle-bin-navigation-pane-add-remove-windows-10-a.html","Recycle Bin in Navigation Pane - Add or Remove in Windows 10")</f>
        <v>Recycle Bin in Navigation Pane - Add or Remove in Windows 10</v>
      </c>
      <c r="B2876" s="9" t="s">
        <v>2026</v>
      </c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</row>
    <row r="2877" ht="27.0" customHeight="1">
      <c r="A2877" s="8" t="str">
        <f>HYPERLINK("https://www.tenforums.com/tutorials/32948-recycle-bin-maximum-storage-size-change-windows-10-a.html","Recycle Bin Maximum Storage Size - Change in Windows 10")</f>
        <v>Recycle Bin Maximum Storage Size - Change in Windows 10</v>
      </c>
      <c r="B2877" s="9" t="s">
        <v>2507</v>
      </c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</row>
    <row r="2878" ht="27.0" customHeight="1">
      <c r="A2878" s="8" t="str">
        <f>HYPERLINK("https://www.tenforums.com/tutorials/32831-recycle-bin-permanently-delete-files-windows-10-a.html","Recycle Bin - Permanently Delete Files in Windows 10")</f>
        <v>Recycle Bin - Permanently Delete Files in Windows 10</v>
      </c>
      <c r="B2878" s="9" t="s">
        <v>2508</v>
      </c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</row>
    <row r="2879" ht="27.0" customHeight="1">
      <c r="A2879" s="8" t="str">
        <f>HYPERLINK("https://www.tenforums.com/tutorials/29497-recycle-bin-pin-taskbar-windows-10-a.html","Recycle Bin - Pin to Taskbar in Windows 10")</f>
        <v>Recycle Bin - Pin to Taskbar in Windows 10</v>
      </c>
      <c r="B2879" s="9" t="s">
        <v>2509</v>
      </c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</row>
    <row r="2880" ht="27.0" customHeight="1">
      <c r="A2880" s="8" t="str">
        <f>HYPERLINK("https://www.tenforums.com/tutorials/4254-create-custom-recovery-image-windows-10-a.html","Refresh Custom Recovery Image - Create in Windows 10")</f>
        <v>Refresh Custom Recovery Image - Create in Windows 10</v>
      </c>
      <c r="B2880" s="10" t="s">
        <v>2510</v>
      </c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</row>
    <row r="2881" ht="27.0" customHeight="1">
      <c r="A2881" s="8" t="str">
        <f>HYPERLINK("https://www.tenforums.com/tutorials/4268-deregister-refresh-custom-recovery-image-windows-10-a.html","Refresh Custom Recovery Image - Deregister in Windows 10")</f>
        <v>Refresh Custom Recovery Image - Deregister in Windows 10</v>
      </c>
      <c r="B2881" s="10" t="s">
        <v>2511</v>
      </c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</row>
    <row r="2882" ht="27.0" customHeight="1">
      <c r="A2882" s="8" t="str">
        <f>HYPERLINK("https://www.tenforums.com/tutorials/4266-set-refresh-custom-recovery-image-active-windows-10-a.html","Refresh Custom Recovery Image - Set as Active in Windows 10")</f>
        <v>Refresh Custom Recovery Image - Set as Active in Windows 10</v>
      </c>
      <c r="B2882" s="10" t="s">
        <v>2512</v>
      </c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</row>
    <row r="2883" ht="27.0" customHeight="1">
      <c r="A2883" s="8" t="str">
        <f>HYPERLINK("https://www.tenforums.com/tutorials/4271-show-current-refresh-custom-recovery-image-windows-10-a.html","Refresh Custom Recovery Image - Show Current in Windows 10")</f>
        <v>Refresh Custom Recovery Image - Show Current in Windows 10</v>
      </c>
      <c r="B2883" s="9" t="s">
        <v>2513</v>
      </c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</row>
    <row r="2884" ht="27.0" customHeight="1">
      <c r="A2884" s="8" t="str">
        <f>HYPERLINK("https://www.tenforums.com/tutorials/4090-refresh-windows-10-a.html","Refresh Windows 10")</f>
        <v>Refresh Windows 10</v>
      </c>
      <c r="B2884" s="9" t="s">
        <v>2514</v>
      </c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</row>
    <row r="2885" ht="27.0" customHeight="1">
      <c r="A2885" s="8" t="str">
        <f>HYPERLINK("https://www.tenforums.com/tutorials/72541-clean-up-update-pc-windows-10-a.html","Refresh Windows 10 On-demand to Clean Up and Update PC")</f>
        <v>Refresh Windows 10 On-demand to Clean Up and Update PC</v>
      </c>
      <c r="B2885" s="9" t="s">
        <v>2515</v>
      </c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</row>
    <row r="2886" ht="27.0" customHeight="1">
      <c r="A2886" s="8" t="str">
        <f>HYPERLINK("https://www.tenforums.com/tutorials/53637-refresh-windows-tool-how-use-windows-10-a.html","Refresh Windows Tool - How to Use in Windows 10 ")</f>
        <v>Refresh Windows Tool - How to Use in Windows 10 </v>
      </c>
      <c r="B2886" s="9" t="s">
        <v>2516</v>
      </c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</row>
    <row r="2887" ht="27.0" customHeight="1">
      <c r="A2887" s="8" t="str">
        <f>HYPERLINK("https://www.tenforums.com/tutorials/29897-refs-file-system-enable-disable-windows-8-1-windows-10-a.html","ReFS File System - Enable or Disable in Windows 8.1 and Windows 10")</f>
        <v>ReFS File System - Enable or Disable in Windows 8.1 and Windows 10</v>
      </c>
      <c r="B2887" s="9" t="s">
        <v>2517</v>
      </c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</row>
    <row r="2888" ht="27.0" customHeight="1">
      <c r="A2888" s="8" t="str">
        <f>HYPERLINK("https://www.tenforums.com/tutorials/3815-region-language-settings-copy-windows-10-a.html","Region and Language Settings - Copy in Windows 10")</f>
        <v>Region and Language Settings - Copy in Windows 10</v>
      </c>
      <c r="B2888" s="9" t="s">
        <v>2518</v>
      </c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</row>
    <row r="2889" ht="27.0" customHeight="1">
      <c r="A2889" s="8" t="str">
        <f>HYPERLINK("https://www.tenforums.com/tutorials/68106-country-region-home-location-change-windows-10-a.html","Region or Country Home Location - Change in Windows 10 ")</f>
        <v>Region or Country Home Location - Change in Windows 10 </v>
      </c>
      <c r="B2889" s="9" t="s">
        <v>676</v>
      </c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</row>
    <row r="2890" ht="27.0" customHeight="1">
      <c r="A2890" s="8" t="str">
        <f>HYPERLINK("https://www.tenforums.com/tutorials/68752-registered-owner-organization-change-windows-10-pc.html","Registered Owner and Organization - Change for Windows 10 PC ")</f>
        <v>Registered Owner and Organization - Change for Windows 10 PC </v>
      </c>
      <c r="B2890" s="9" t="s">
        <v>2202</v>
      </c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</row>
    <row r="2891" ht="27.0" customHeight="1">
      <c r="A2891" s="11" t="str">
        <f>HYPERLINK("https://www.tenforums.com/tutorials/154454-how-add-registry-editor-control-panel-windows.html","Registry Editor - Add to Control Panel in Windows")</f>
        <v>Registry Editor - Add to Control Panel in Windows</v>
      </c>
      <c r="B2891" s="10" t="s">
        <v>602</v>
      </c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</row>
    <row r="2892" ht="27.0" customHeight="1">
      <c r="A2892" s="8" t="str">
        <f>HYPERLINK("https://www.tenforums.com/tutorials/66329-registry-editor-address-bar-turn-off-windows-10-a.html","Registry Editor Address Bar - Turn On or Off in Windows 10 ")</f>
        <v>Registry Editor Address Bar - Turn On or Off in Windows 10 </v>
      </c>
      <c r="B2892" s="9" t="s">
        <v>2519</v>
      </c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</row>
    <row r="2893" ht="27.0" customHeight="1">
      <c r="A2893" s="8" t="str">
        <f>HYPERLINK("https://www.tenforums.com/tutorials/66696-registry-editor-font-change-windows-10-a.html","Registry Editor Font - Change in Windows 10 ")</f>
        <v>Registry Editor Font - Change in Windows 10 </v>
      </c>
      <c r="B2893" s="9" t="s">
        <v>2520</v>
      </c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</row>
    <row r="2894" ht="27.0" customHeight="1">
      <c r="A2894" s="11" t="str">
        <f>HYPERLINK("https://www.tenforums.com/tutorials/155881-reset-registry-editor-default-position-size-layout-windows-10-a.html","Registry Editor - Reset Default Position, Size, and Layout in Windows 10")</f>
        <v>Registry Editor - Reset Default Position, Size, and Layout in Windows 10</v>
      </c>
      <c r="B2894" s="10" t="s">
        <v>2521</v>
      </c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</row>
    <row r="2895" ht="27.0" customHeight="1">
      <c r="A2895" s="8" t="str">
        <f>HYPERLINK("https://www.tenforums.com/tutorials/72867-switch-between-hkcu-hklm-keys-registry-editor-windows-10-a.html","Registry Editor - Switch Between HKCU and HKLM Keys in Windows 10")</f>
        <v>Registry Editor - Switch Between HKCU and HKLM Keys in Windows 10</v>
      </c>
      <c r="B2895" s="9" t="s">
        <v>2522</v>
      </c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</row>
    <row r="2896" ht="27.0" customHeight="1">
      <c r="A2896" s="11" t="str">
        <f>HYPERLINK("https://www.tenforums.com/tutorials/137565-enable-automatic-backup-system-registry-when-restart-windows-10-a.html","Registry - Enable Automatic Backup when Restart in Windows 10")</f>
        <v>Registry - Enable Automatic Backup when Restart in Windows 10</v>
      </c>
      <c r="B2896" s="10" t="s">
        <v>2523</v>
      </c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</row>
    <row r="2897" ht="27.0" customHeight="1">
      <c r="A2897" s="8" t="str">
        <f>HYPERLINK("https://www.tenforums.com/tutorials/6961-registry-favorites-add-remove-windows.html","Registry Favorites - Add or Remove in Windows")</f>
        <v>Registry Favorites - Add or Remove in Windows</v>
      </c>
      <c r="B2897" s="9" t="s">
        <v>2524</v>
      </c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</row>
    <row r="2898" ht="27.0" customHeight="1">
      <c r="A2898" s="8" t="str">
        <f>HYPERLINK("https://www.tenforums.com/tutorials/7981-registry-file-add-new-context-menu-windows-10-a.html","Registry File - Add to New Context Menu in Windows 10")</f>
        <v>Registry File - Add to New Context Menu in Windows 10</v>
      </c>
      <c r="B2898" s="9" t="s">
        <v>2065</v>
      </c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</row>
    <row r="2899" ht="27.0" customHeight="1">
      <c r="A2899" s="8" t="str">
        <f>HYPERLINK("https://www.tenforums.com/tutorials/125696-export-import-registry-keys-windows.html","Registry Keys - Export and Import in Windows")</f>
        <v>Registry Keys - Export and Import in Windows</v>
      </c>
      <c r="B2899" s="9" t="s">
        <v>2525</v>
      </c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</row>
    <row r="2900" ht="27.0" customHeight="1">
      <c r="A2900" s="12" t="str">
        <f>HYPERLINK("https://www.tenforums.com/tutorials/3175-reinstall-re-register-apps-windows-10-a.html","Reinstall and Re-register Apps in Windows 10")</f>
        <v>Reinstall and Re-register Apps in Windows 10</v>
      </c>
      <c r="B2900" s="10" t="s">
        <v>194</v>
      </c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</row>
    <row r="2901" ht="27.0" customHeight="1">
      <c r="A2901" s="8" t="str">
        <f>HYPERLINK("https://www.tenforums.com/tutorials/2342-reinstall-windows-10-media.html","Reinstall Windows 10 with this media")</f>
        <v>Reinstall Windows 10 with this media</v>
      </c>
      <c r="B2901" s="9" t="s">
        <v>2526</v>
      </c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</row>
    <row r="2902" ht="27.0" customHeight="1">
      <c r="A2902" s="8" t="str">
        <f>HYPERLINK("https://www.tenforums.com/tutorials/76453-advertising-id-relevant-ads-enable-disable-windows-10-a.html","Relevant Ads - Enable or Disable in Windows 10")</f>
        <v>Relevant Ads - Enable or Disable in Windows 10</v>
      </c>
      <c r="B2902" s="10" t="s">
        <v>106</v>
      </c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</row>
    <row r="2903" ht="27.0" customHeight="1">
      <c r="A2903" s="8" t="str">
        <f>HYPERLINK("https://www.tenforums.com/tutorials/75832-reliability-history-clear-windows-10-a.html","Reliability History - Clear in Windows 10")</f>
        <v>Reliability History - Clear in Windows 10</v>
      </c>
      <c r="B2903" s="9" t="s">
        <v>2527</v>
      </c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</row>
    <row r="2904" ht="27.0" customHeight="1">
      <c r="A2904" s="8" t="str">
        <f>HYPERLINK("https://www.tenforums.com/tutorials/75294-reliability-history-view-windows-10-a.html","Reliability History - View in Windows 10")</f>
        <v>Reliability History - View in Windows 10</v>
      </c>
      <c r="B2904" s="10" t="s">
        <v>2528</v>
      </c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</row>
    <row r="2905" ht="27.0" customHeight="1">
      <c r="A2905" s="8" t="str">
        <f>HYPERLINK("https://www.tenforums.com/tutorials/75768-reliability-monitor-shortcut-create-windows-10-a.html","Reliability Monitor Shortcut - Create in Windows 10")</f>
        <v>Reliability Monitor Shortcut - Create in Windows 10</v>
      </c>
      <c r="B2905" s="10" t="s">
        <v>2529</v>
      </c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</row>
    <row r="2906" ht="27.0" customHeight="1">
      <c r="A2906" s="8" t="str">
        <f>HYPERLINK("https://www.tenforums.com/tutorials/116749-enable-disable-remote-assistance-connections-windows.html","Remote Assistance Connections - Enable or Disable in Windows")</f>
        <v>Remote Assistance Connections - Enable or Disable in Windows</v>
      </c>
      <c r="B2906" s="9" t="s">
        <v>2530</v>
      </c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</row>
    <row r="2907" ht="27.0" customHeight="1">
      <c r="A2907" s="8" t="str">
        <f>HYPERLINK("https://www.tenforums.com/tutorials/56123-quick-assist-get-give-remote-assistance-windows-10-a.html","Remote Assistance with Quick Assist in Windows 10 ")</f>
        <v>Remote Assistance with Quick Assist in Windows 10 </v>
      </c>
      <c r="B2907" s="9" t="s">
        <v>2469</v>
      </c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</row>
    <row r="2908" ht="27.0" customHeight="1">
      <c r="A2908" s="8" t="str">
        <f>HYPERLINK("https://www.tenforums.com/tutorials/110540-add-remote-desktop-connection-remote-desktop-app-windows-10-pc.html","Remote Desktop app - Add Remote Desktop Connection on Windows 10 PC")</f>
        <v>Remote Desktop app - Add Remote Desktop Connection on Windows 10 PC</v>
      </c>
      <c r="B2908" s="9" t="s">
        <v>2531</v>
      </c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</row>
    <row r="2909" ht="27.0" customHeight="1">
      <c r="A2909" s="8" t="str">
        <f>HYPERLINK("https://www.tenforums.com/tutorials/110662-backup-restore-remote-desktop-app-windows-10-a.html","Remote Desktop app - Backup and Restore in Windows 10")</f>
        <v>Remote Desktop app - Backup and Restore in Windows 10</v>
      </c>
      <c r="B2909" s="9" t="s">
        <v>2532</v>
      </c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</row>
    <row r="2910" ht="27.0" customHeight="1">
      <c r="A2910" s="8" t="str">
        <f>HYPERLINK("https://www.tenforums.com/tutorials/110554-change-global-settings-remote-desktop-app-windows-10-pc.html","Remote Desktop app Global Settings - Change on Windows 10 PC")</f>
        <v>Remote Desktop app Global Settings - Change on Windows 10 PC</v>
      </c>
      <c r="B2910" s="9" t="s">
        <v>2533</v>
      </c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</row>
    <row r="2911" ht="27.0" customHeight="1">
      <c r="A2911" s="8" t="str">
        <f>HYPERLINK("https://www.tenforums.com/tutorials/110615-manage-groups-remote-desktop-app-windows-10-pc.html","Remote Desktop app - Manage Groups on Windows 10 PC")</f>
        <v>Remote Desktop app - Manage Groups on Windows 10 PC</v>
      </c>
      <c r="B2911" s="9" t="s">
        <v>2534</v>
      </c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</row>
    <row r="2912" ht="27.0" customHeight="1">
      <c r="A2912" s="8" t="str">
        <f>HYPERLINK("https://www.tenforums.com/tutorials/110546-remove-remote-desktop-connection-remote-desktop-app-windows-10-a.html","Remote Desktop app - Remove Remote Desktop Connection on Windows 10")</f>
        <v>Remote Desktop app - Remove Remote Desktop Connection on Windows 10</v>
      </c>
      <c r="B2912" s="9" t="s">
        <v>2535</v>
      </c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</row>
    <row r="2913" ht="27.0" customHeight="1">
      <c r="A2913" s="8" t="str">
        <f>HYPERLINK("https://www.tenforums.com/tutorials/129826-allow-prevent-users-groups-log-remote-desktop.html","Remote Desktop Connection - Allow or Prevent Users and Groups to Log on in Windows 10")</f>
        <v>Remote Desktop Connection - Allow or Prevent Users and Groups to Log on in Windows 10</v>
      </c>
      <c r="B2913" s="9" t="s">
        <v>2536</v>
      </c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</row>
    <row r="2914" ht="27.0" customHeight="1">
      <c r="A2914" s="8" t="str">
        <f>HYPERLINK("https://www.tenforums.com/tutorials/3982-rdc-connect-remotely-your-windows-10-pc.html","Remote Desktop Connection - Connect Remotely to your Windows 10 PC ")</f>
        <v>Remote Desktop Connection - Connect Remotely to your Windows 10 PC </v>
      </c>
      <c r="B2914" s="9" t="s">
        <v>2484</v>
      </c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</row>
    <row r="2915" ht="27.0" customHeight="1">
      <c r="A2915" s="8" t="str">
        <f>HYPERLINK("https://www.tenforums.com/tutorials/129893-deny-users-groups-log-remote-desktop-windows-10-a.html","Remote Desktop Connection - Deny Users and Groups to Log on in Windows 10")</f>
        <v>Remote Desktop Connection - Deny Users and Groups to Log on in Windows 10</v>
      </c>
      <c r="B2915" s="9" t="s">
        <v>2537</v>
      </c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</row>
    <row r="2916" ht="27.0" customHeight="1">
      <c r="A2916" s="8" t="str">
        <f>HYPERLINK("https://www.tenforums.com/tutorials/92824-enable-always-prompt-password-upon-remote-desktop-connection.html","Remore Desktop Connection - Enable Always Prompt for Password upon Connection")</f>
        <v>Remore Desktop Connection - Enable Always Prompt for Password upon Connection</v>
      </c>
      <c r="B2916" s="9" t="s">
        <v>2538</v>
      </c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</row>
    <row r="2917" ht="27.0" customHeight="1">
      <c r="A2917" s="29" t="s">
        <v>2539</v>
      </c>
      <c r="B2917" s="10" t="s">
        <v>2540</v>
      </c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</row>
    <row r="2918" ht="27.0" customHeight="1">
      <c r="A2918" s="8" t="str">
        <f>HYPERLINK("https://www.tenforums.com/tutorials/92715-remove-computer-entries-remote-desktop-connection-windows-10-a.html","Remote Desktop Connection - Remove Computer Entries in Windows 10")</f>
        <v>Remote Desktop Connection - Remove Computer Entries in Windows 10</v>
      </c>
      <c r="B2918" s="9" t="s">
        <v>2541</v>
      </c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</row>
    <row r="2919" ht="27.0" customHeight="1">
      <c r="A2919" s="8" t="str">
        <f>HYPERLINK("https://www.tenforums.com/tutorials/92653-delete-saved-credentials-remote-desktop-connection-windows.html","Remote Desktop Connection Saved Credentials - Delete in Windows")</f>
        <v>Remote Desktop Connection Saved Credentials - Delete in Windows</v>
      </c>
      <c r="B2919" s="9" t="s">
        <v>2542</v>
      </c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</row>
    <row r="2920" ht="27.0" customHeight="1">
      <c r="A2920" s="8" t="str">
        <f>HYPERLINK("https://www.tenforums.com/tutorials/92781-save-remote-desktop-connection-settings-rdp-file-windows.html","Remote Desktop Connection Settings - Save to RDP File in Windows")</f>
        <v>Remote Desktop Connection Settings - Save to RDP File in Windows</v>
      </c>
      <c r="B2920" s="9" t="s">
        <v>2543</v>
      </c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</row>
    <row r="2921" ht="27.0" customHeight="1">
      <c r="A2921" s="8" t="str">
        <f>HYPERLINK("https://www.tenforums.com/tutorials/92579-create-remote-desktop-connection-shortcut-specific-pc-windows.html","Remote Desktop Connection Shortcut - Create for Specific PC in Windows")</f>
        <v>Remote Desktop Connection Shortcut - Create for Specific PC in Windows</v>
      </c>
      <c r="B2921" s="9" t="s">
        <v>2544</v>
      </c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</row>
    <row r="2922" ht="27.0" customHeight="1">
      <c r="A2922" s="8" t="str">
        <f>HYPERLINK("https://www.tenforums.com/tutorials/92491-turn-off-your-remote-session-will-disconnected-windows.html","Remote Desktop Connection - Turn On or Off 'Your remote session will be disconnected' in Windows")</f>
        <v>Remote Desktop Connection - Turn On or Off 'Your remote session will be disconnected' in Windows</v>
      </c>
      <c r="B2922" s="9" t="s">
        <v>2545</v>
      </c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</row>
    <row r="2923" ht="27.0" customHeight="1">
      <c r="A2923" s="8" t="str">
        <f>HYPERLINK("https://www.tenforums.com/tutorials/92433-enable-disable-remote-desktop-connections-windows-10-pc.html","Remote Desktop Connections - Enable or Disable on Windows 10 PC")</f>
        <v>Remote Desktop Connections - Enable or Disable on Windows 10 PC</v>
      </c>
      <c r="B2923" s="9" t="s">
        <v>2546</v>
      </c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</row>
    <row r="2924" ht="27.0" customHeight="1">
      <c r="A2924" s="8" t="str">
        <f>HYPERLINK("https://www.tenforums.com/tutorials/31840-keyboard-shortcuts-apps-windows-10-a.html","Remote Desktop Keyboard Shortcuts in Windows 10")</f>
        <v>Remote Desktop Keyboard Shortcuts in Windows 10</v>
      </c>
      <c r="B2924" s="9" t="s">
        <v>190</v>
      </c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</row>
    <row r="2925" ht="27.0" customHeight="1">
      <c r="A2925" s="8" t="str">
        <f>HYPERLINK("https://www.tenforums.com/tutorials/92762-add-remove-remote-desktop-users-windows.html","Remote Desktop Users - Add or Remove in Windows")</f>
        <v>Remote Desktop Users - Add or Remove in Windows</v>
      </c>
      <c r="B2925" s="9" t="s">
        <v>2547</v>
      </c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</row>
    <row r="2926" ht="27.0" customHeight="1">
      <c r="A2926" s="8" t="str">
        <f>HYPERLINK("https://www.tenforums.com/tutorials/124308-remotely-lock-windows-10-device-find-my-device.html","Remotely Lock Windows 10 Device with Find My Device")</f>
        <v>Remotely Lock Windows 10 Device with Find My Device</v>
      </c>
      <c r="B2926" s="9" t="s">
        <v>1449</v>
      </c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</row>
    <row r="2927" ht="27.0" customHeight="1">
      <c r="A2927" s="8" t="str">
        <f>HYPERLINK("https://www.tenforums.com/tutorials/122303-enable-disable-installation-removable-devices-windows.html","Removable Devices - Enable or Disable Installation of in Windows")</f>
        <v>Removable Devices - Enable or Disable Installation of in Windows</v>
      </c>
      <c r="B2927" s="9" t="s">
        <v>2548</v>
      </c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</row>
    <row r="2928" ht="27.0" customHeight="1">
      <c r="A2928" s="11" t="str">
        <f>HYPERLINK("https://www.tenforums.com/tutorials/150715-how-enable-disable-write-access-removable-disks-windows.html","Removable Disks - Enable or Disable Write Access to in Windows")</f>
        <v>Removable Disks - Enable or Disable Write Access to in Windows</v>
      </c>
      <c r="B2928" s="10" t="s">
        <v>2549</v>
      </c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</row>
    <row r="2929" ht="27.0" customHeight="1">
      <c r="A2929" s="8" t="str">
        <f>HYPERLINK("https://www.tenforums.com/tutorials/96998-deny-write-access-removable-drives-not-protected-bitlocker.html","Removable Drives - Deny Write Access if not Protected by BitLocker")</f>
        <v>Removable Drives - Deny Write Access if not Protected by BitLocker</v>
      </c>
      <c r="B2929" s="9" t="s">
        <v>299</v>
      </c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</row>
    <row r="2930" ht="27.0" customHeight="1">
      <c r="A2930" s="8" t="str">
        <f>HYPERLINK("https://www.tenforums.com/tutorials/93784-disable-adding-removable-drives-index-libraries-windows-10-a.html","Removable Drives - Disable Adding to Index and Libraries in Windows 10")</f>
        <v>Removable Drives - Disable Adding to Index and Libraries in Windows 10</v>
      </c>
      <c r="B2930" s="9" t="s">
        <v>1278</v>
      </c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</row>
    <row r="2931" ht="27.0" customHeight="1">
      <c r="A2931" s="8" t="str">
        <f>HYPERLINK("https://www.tenforums.com/tutorials/75446-removable-drives-write-protection-turn-off-windows-10-a.html","Removable Drives Write Protection - Turn On or Off in Windows 10")</f>
        <v>Removable Drives Write Protection - Turn On or Off in Windows 10</v>
      </c>
      <c r="B2931" s="10" t="s">
        <v>2550</v>
      </c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</row>
    <row r="2932" ht="27.0" customHeight="1">
      <c r="A2932" s="8" t="str">
        <f>HYPERLINK("https://www.tenforums.com/tutorials/124842-enable-disable-access-all-removable-storage-devices-windows.html","Removable Storage Devices - Enable or Disable Access to All in Windows")</f>
        <v>Removable Storage Devices - Enable or Disable Access to All in Windows</v>
      </c>
      <c r="B2932" s="9" t="s">
        <v>2551</v>
      </c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</row>
    <row r="2933" ht="27.0" customHeight="1">
      <c r="A2933" s="29" t="s">
        <v>2552</v>
      </c>
      <c r="B2933" s="10" t="s">
        <v>2540</v>
      </c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</row>
    <row r="2934" ht="27.0" customHeight="1">
      <c r="A2934" s="11" t="str">
        <f>HYPERLINK("https://www.tenforums.com/tutorials/148810-how-remove-uninstall-windows-7-8-10-dual-boot-pc.html","Remove Windows 7, Windows 8, or Windows 10 from Dual Boot PC")</f>
        <v>Remove Windows 7, Windows 8, or Windows 10 from Dual Boot PC</v>
      </c>
      <c r="B2934" s="10" t="s">
        <v>896</v>
      </c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</row>
    <row r="2935" ht="27.0" customHeight="1">
      <c r="A2935" s="8" t="str">
        <f>HYPERLINK("https://www.tenforums.com/tutorials/53156-drive-label-rename-windows-10-a.html","Rename Drive in Windows 10 ")</f>
        <v>Rename Drive in Windows 10 </v>
      </c>
      <c r="B2935" s="9" t="s">
        <v>867</v>
      </c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</row>
    <row r="2936" ht="27.0" customHeight="1">
      <c r="A2936" s="26" t="str">
        <f>HYPERLINK("https://www.tenforums.com/tutorials/125119-rename-file-windows-10-a.html","Rename File in Windows 10")</f>
        <v>Rename File in Windows 10</v>
      </c>
      <c r="B2936" s="32" t="s">
        <v>1041</v>
      </c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</row>
    <row r="2937" ht="27.0" customHeight="1">
      <c r="A2937" s="8" t="str">
        <f>HYPERLINK("https://www.tenforums.com/tutorials/125107-rename-folder-windows-10-a.html","Rename Folder in Windows 10")</f>
        <v>Rename Folder in Windows 10</v>
      </c>
      <c r="B2937" s="9" t="s">
        <v>1110</v>
      </c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</row>
    <row r="2938" ht="27.0" customHeight="1">
      <c r="A2938" s="8" t="str">
        <f>HYPERLINK("https://www.tenforums.com/tutorials/16397-repair-install-windows-10-place-upgrade.html","Repair Install Windows 10 with an In-place Upgrade")</f>
        <v>Repair Install Windows 10 with an In-place Upgrade</v>
      </c>
      <c r="B2938" s="9" t="s">
        <v>1297</v>
      </c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</row>
    <row r="2939" ht="27.0" customHeight="1">
      <c r="A2939" s="11" t="str">
        <f>HYPERLINK("https://www.tenforums.com/tutorials/152238-how-add-repair-windows-image-context-menu-windows-10-a.html","Repair Windows Image Context Menu - Add in Windows 10")</f>
        <v>Repair Windows Image Context Menu - Add in Windows 10</v>
      </c>
      <c r="B2939" s="10" t="s">
        <v>2553</v>
      </c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</row>
    <row r="2940" ht="27.0" customHeight="1">
      <c r="A2940" s="8" t="str">
        <f>HYPERLINK("https://www.tenforums.com/tutorials/65628-power-options-add-require-password-wakeup-windows-10-a.html","Require a password on wakeup - Add to Power Options in Windows 10 ")</f>
        <v>Require a password on wakeup - Add to Power Options in Windows 10 </v>
      </c>
      <c r="B2940" s="9" t="s">
        <v>2341</v>
      </c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</row>
    <row r="2941" ht="27.0" customHeight="1">
      <c r="A2941" s="8" t="str">
        <f>HYPERLINK("https://www.tenforums.com/tutorials/11129-require-sign-wakeup-turn-off-windows-10-a.html","Require Sign-in on Wakeup - Turn On or Off in Windows 10")</f>
        <v>Require Sign-in on Wakeup - Turn On or Off in Windows 10</v>
      </c>
      <c r="B2941" s="9" t="s">
        <v>2223</v>
      </c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</row>
    <row r="2942" ht="27.0" customHeight="1">
      <c r="A2942" s="12" t="str">
        <f>HYPERLINK("https://www.tenforums.com/tutorials/124858-enable-disable-reserved-storage-windows-10-a.html","Reserved Storage - Enable or Disable in Windows 10")</f>
        <v>Reserved Storage - Enable or Disable in Windows 10</v>
      </c>
      <c r="B2942" s="10" t="s">
        <v>2554</v>
      </c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</row>
    <row r="2943" ht="27.0" customHeight="1">
      <c r="A2943" s="8" t="str">
        <f>HYPERLINK("https://www.tenforums.com/tutorials/124859-check-reserved-storage-size-windows-update-windows-10-a.html","Reserved Storage Size - Check in Windows 10")</f>
        <v>Reserved Storage Size - Check in Windows 10</v>
      </c>
      <c r="B2943" s="10" t="s">
        <v>2555</v>
      </c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</row>
    <row r="2944" ht="27.0" customHeight="1">
      <c r="A2944" s="8" t="str">
        <f>HYPERLINK("https://www.tenforums.com/tutorials/48107-reset-app-windows-10-a.html","Reset App in Windows 10")</f>
        <v>Reset App in Windows 10</v>
      </c>
      <c r="B2944" s="9" t="s">
        <v>162</v>
      </c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</row>
    <row r="2945" ht="27.0" customHeight="1">
      <c r="A2945" s="8" t="str">
        <f>HYPERLINK("https://www.tenforums.com/tutorials/88246-add-reset-permissions-context-menu-windows.html","Reset Permissions Context Menu - Add in Windows")</f>
        <v>Reset Permissions Context Menu - Add in Windows</v>
      </c>
      <c r="B2945" s="9" t="s">
        <v>2238</v>
      </c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</row>
    <row r="2946" ht="27.0" customHeight="1">
      <c r="A2946" s="11" t="s">
        <v>2556</v>
      </c>
      <c r="B2946" s="9" t="s">
        <v>2497</v>
      </c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</row>
    <row r="2947" ht="27.0" customHeight="1">
      <c r="A2947" s="8" t="str">
        <f>HYPERLINK("https://www.tenforums.com/tutorials/4301-reset-recovery-image-show-location-windows-10-a.html","Reset Recovery Image - Show Location in Windows 10")</f>
        <v>Reset Recovery Image - Show Location in Windows 10</v>
      </c>
      <c r="B2947" s="9" t="s">
        <v>2557</v>
      </c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</row>
    <row r="2948" ht="27.0" customHeight="1">
      <c r="A2948" s="8" t="str">
        <f>HYPERLINK("https://www.tenforums.com/tutorials/55072-reset-pc-shortcut-create-windows-10-a.html","Reset this PC shortcut - Create in Windows 10 ")</f>
        <v>Reset this PC shortcut - Create in Windows 10 </v>
      </c>
      <c r="B2948" s="9" t="s">
        <v>2558</v>
      </c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</row>
    <row r="2949" ht="27.0" customHeight="1">
      <c r="A2949" s="8" t="str">
        <f>HYPERLINK("https://www.tenforums.com/tutorials/4130-reset-windows-10-a.html","Reset Windows 10")</f>
        <v>Reset Windows 10</v>
      </c>
      <c r="B2949" s="9" t="s">
        <v>2559</v>
      </c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</row>
    <row r="2950" ht="27.0" customHeight="1">
      <c r="A2950" s="8" t="str">
        <f>HYPERLINK("https://www.tenforums.com/tutorials/27259-reset-windows-10-mobile-phone.html","Reset Windows 10 Mobile Phone")</f>
        <v>Reset Windows 10 Mobile Phone</v>
      </c>
      <c r="B2950" s="9" t="s">
        <v>2560</v>
      </c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</row>
    <row r="2951" ht="27.0" customHeight="1">
      <c r="A2951" s="11" t="str">
        <f>HYPERLINK("https://www.tenforums.com/tutorials/138685-turn-off-automatically-restart-apps-after-sign-windows-10-a.html","Restart Apps Automatically after Sign In - Turn On or Off in Windows 10")</f>
        <v>Restart Apps Automatically after Sign In - Turn On or Off in Windows 10</v>
      </c>
      <c r="B2951" s="10" t="s">
        <v>2561</v>
      </c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</row>
    <row r="2952" ht="27.0" customHeight="1">
      <c r="A2952" s="12" t="str">
        <f>HYPERLINK("https://www.tenforums.com/tutorials/7370-restart-computer-windows-10-a.html","Restart Computer in Windows 10")</f>
        <v>Restart Computer in Windows 10</v>
      </c>
      <c r="B2952" s="9" t="s">
        <v>2562</v>
      </c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</row>
    <row r="2953" ht="27.0" customHeight="1">
      <c r="A2953" s="8" t="str">
        <f>HYPERLINK("https://www.tenforums.com/tutorials/96668-add-restart-context-menu-windows-10-a.html","Restart Context Menu - Add in Windows 10")</f>
        <v>Restart Context Menu - Add in Windows 10</v>
      </c>
      <c r="B2953" s="9" t="s">
        <v>2563</v>
      </c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</row>
    <row r="2954" ht="27.0" customHeight="1">
      <c r="A2954" s="8" t="str">
        <f>HYPERLINK("https://www.tenforums.com/tutorials/5976-restart-explorer-context-menu-add-windows-10-a.html","Restart Explorer Context Menu - Add in Windows 10")</f>
        <v>Restart Explorer Context Menu - Add in Windows 10</v>
      </c>
      <c r="B2954" s="9" t="s">
        <v>960</v>
      </c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</row>
    <row r="2955" ht="27.0" customHeight="1">
      <c r="A2955" s="8" t="str">
        <f>HYPERLINK("https://www.tenforums.com/tutorials/5970-explorer-exe-process-restart-windows-10-a.html","Restart explorer.exe Process in Windows 10")</f>
        <v>Restart explorer.exe Process in Windows 10</v>
      </c>
      <c r="B2955" s="9" t="s">
        <v>959</v>
      </c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</row>
    <row r="2956" ht="27.0" customHeight="1">
      <c r="A2956" s="8" t="str">
        <f>HYPERLINK("https://www.tenforums.com/tutorials/76305-windows-update-restart-notifications-turn-off-windows-10-a.html","Restart Notifications for Updates - Turn On or Off in Windows 10")</f>
        <v>Restart Notifications for Updates - Turn On or Off in Windows 10</v>
      </c>
      <c r="B2956" s="10" t="s">
        <v>2092</v>
      </c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</row>
    <row r="2957" ht="27.0" customHeight="1">
      <c r="A2957" s="8" t="str">
        <f>HYPERLINK("https://www.tenforums.com/tutorials/104886-disable-shut-down-restart-sleep-hibernate-windows-10-a.html","Restart, Shut Down, Sleep, and Hibernate in Power Menu - Enable or Disable in Windows 10")</f>
        <v>Restart, Shut Down, Sleep, and Hibernate in Power Menu - Enable or Disable in Windows 10</v>
      </c>
      <c r="B2957" s="9" t="s">
        <v>1224</v>
      </c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</row>
    <row r="2958" ht="27.0" customHeight="1">
      <c r="A2958" s="8" t="str">
        <f>HYPERLINK("https://www.tenforums.com/tutorials/133178-restart-start-menu-windows-10-a.html","Restart Start Menu in Windows 10")</f>
        <v>Restart Start Menu in Windows 10</v>
      </c>
      <c r="B2958" s="9" t="s">
        <v>2564</v>
      </c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</row>
    <row r="2959" ht="27.0" customHeight="1">
      <c r="A2959" s="8" t="str">
        <f>HYPERLINK("https://www.tenforums.com/tutorials/133188-add-restart-start-menu-desktop-context-menu-windows-10-a.html","Restart Start Menu - Add to Desktop Context Menu in Windows 10")</f>
        <v>Restart Start Menu - Add to Desktop Context Menu in Windows 10</v>
      </c>
      <c r="B2959" s="9" t="s">
        <v>2565</v>
      </c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</row>
    <row r="2960" ht="27.0" customHeight="1">
      <c r="A2960" s="8" t="str">
        <f>HYPERLINK("https://www.sevenforums.com/tutorials/720-restart-time.html","Restart Time of Windows 10")</f>
        <v>Restart Time of Windows 10</v>
      </c>
      <c r="B2960" s="10" t="s">
        <v>2566</v>
      </c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</row>
    <row r="2961" ht="27.0" customHeight="1">
      <c r="A2961" s="8" t="str">
        <f>HYPERLINK("https://www.tenforums.com/tutorials/64869-restore-point-automatically-create-schedule-windows-10-a.html","Restore Point - Automatically Create on Schedule in Windows 10 ")</f>
        <v>Restore Point - Automatically Create on Schedule in Windows 10 </v>
      </c>
      <c r="B2961" s="9" t="s">
        <v>2567</v>
      </c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</row>
    <row r="2962" ht="27.0" customHeight="1">
      <c r="A2962" s="8" t="str">
        <f>HYPERLINK("https://www.tenforums.com/tutorials/64791-restore-point-automatically-create-startup-windows-10-a.html","Restore Point - Automatically Create at Startup in Windows 10 ")</f>
        <v>Restore Point - Automatically Create at Startup in Windows 10 </v>
      </c>
      <c r="B2962" s="9" t="s">
        <v>2568</v>
      </c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</row>
    <row r="2963" ht="27.0" customHeight="1">
      <c r="A2963" s="8" t="str">
        <f>HYPERLINK("https://www.tenforums.com/tutorials/16236-restore-point-context-menu-add-windows-10-a.html","Restore Point Context Menu - Add in Windows 10")</f>
        <v>Restore Point Context Menu - Add in Windows 10</v>
      </c>
      <c r="B2963" s="9" t="s">
        <v>2569</v>
      </c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</row>
    <row r="2964" ht="27.0" customHeight="1">
      <c r="A2964" s="8" t="str">
        <f>HYPERLINK("https://www.tenforums.com/tutorials/4571-system-restore-point-create-windows-10-a.html","Restore Point - Create in Windows 10")</f>
        <v>Restore Point - Create in Windows 10</v>
      </c>
      <c r="B2964" s="9" t="s">
        <v>2570</v>
      </c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</row>
    <row r="2965" ht="27.0" customHeight="1">
      <c r="A2965" s="8" t="str">
        <f>HYPERLINK("https://www.tenforums.com/tutorials/94682-change-system-restore-point-creation-frequency-windows-10-a.html","Restore Point Creation Frequency - Change in Windows 10")</f>
        <v>Restore Point Creation Frequency - Change in Windows 10</v>
      </c>
      <c r="B2965" s="9" t="s">
        <v>2571</v>
      </c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</row>
    <row r="2966" ht="27.0" customHeight="1">
      <c r="A2966" s="11" t="str">
        <f>HYPERLINK("https://www.tenforums.com/tutorials/142923-delete-system-image-restore-point-system-restore-windows-10-a.html","Restore Point for System Image - Delete from System Restore in Windows 10")</f>
        <v>Restore Point for System Image - Delete from System Restore in Windows 10</v>
      </c>
      <c r="B2966" s="10" t="s">
        <v>2572</v>
      </c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</row>
    <row r="2967" ht="27.0" customHeight="1">
      <c r="A2967" s="8" t="str">
        <f>HYPERLINK("https://www.tenforums.com/tutorials/4543-system-restore-point-shortcut-create-windows-10-a.html","Restore Point shortcut - Create in Windows 10")</f>
        <v>Restore Point shortcut - Create in Windows 10</v>
      </c>
      <c r="B2967" s="9" t="s">
        <v>2573</v>
      </c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</row>
    <row r="2968" ht="27.0" customHeight="1">
      <c r="A2968" s="8" t="str">
        <f>HYPERLINK("https://www.tenforums.com/tutorials/33593-system-restore-points-delete-windows-10-a.html","Restore Points - Delete in Windows 10")</f>
        <v>Restore Points - Delete in Windows 10</v>
      </c>
      <c r="B2968" s="9" t="s">
        <v>2574</v>
      </c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</row>
    <row r="2969" ht="27.0" customHeight="1">
      <c r="A2969" s="8" t="str">
        <f>HYPERLINK("https://www.tenforums.com/tutorials/131901-see-list-all-available-system-restore-points-windows.html","Restore Points - See List of All Available in Windows")</f>
        <v>Restore Points - See List of All Available in Windows</v>
      </c>
      <c r="B2969" s="9" t="s">
        <v>2575</v>
      </c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</row>
    <row r="2970" ht="27.0" customHeight="1">
      <c r="A2970" s="8" t="str">
        <f>HYPERLINK("https://www.tenforums.com/tutorials/67701-restore-previous-folder-windows-logon-turn-windows-10-a.html","Restore previous folder windows at logon - Turn On in Windows 10 ")</f>
        <v>Restore previous folder windows at logon - Turn On in Windows 10 </v>
      </c>
      <c r="B2970" s="9" t="s">
        <v>2576</v>
      </c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</row>
    <row r="2971" ht="27.0" customHeight="1">
      <c r="A2971" s="8" t="str">
        <f>HYPERLINK("https://www.tenforums.com/tutorials/79513-remove-previous-versions-context-menu-properties-windows-10-a.html","Restore Previous Versions Context Menu - Add or Remove in Windows 10")</f>
        <v>Restore Previous Versions Context Menu - Add or Remove in Windows 10</v>
      </c>
      <c r="B2971" s="10" t="s">
        <v>2396</v>
      </c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</row>
    <row r="2972" ht="27.0" customHeight="1">
      <c r="A2972" s="8" t="str">
        <f>HYPERLINK("https://www.tenforums.com/tutorials/97079-add-remove-resume-bitlocker-protection-context-menu-windows-10-a.html","Resume BitLocker Protection - Add or Remove Context Menu in Windows 10")</f>
        <v>Resume BitLocker Protection - Add or Remove Context Menu in Windows 10</v>
      </c>
      <c r="B2972" s="9" t="s">
        <v>291</v>
      </c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</row>
    <row r="2973" ht="27.0" customHeight="1">
      <c r="A2973" s="8" t="str">
        <f>HYPERLINK("https://www.tenforums.com/tutorials/85522-turn-off-retail-demo-experience-mode-windows-10-a.html","Retail Demo Experience Mode - Turn On or Off in Windows 10")</f>
        <v>Retail Demo Experience Mode - Turn On or Off in Windows 10</v>
      </c>
      <c r="B2973" s="9" t="s">
        <v>2577</v>
      </c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</row>
    <row r="2974" ht="27.0" customHeight="1">
      <c r="A2974" s="8" t="str">
        <f>HYPERLINK("https://www.tenforums.com/tutorials/42982-file-explorer-ribbon-hide-show-windows-10-a.html","Ribbon in File Explorer - Hide or Show in Windows 10")</f>
        <v>Ribbon in File Explorer - Hide or Show in Windows 10</v>
      </c>
      <c r="B2974" s="9" t="s">
        <v>1013</v>
      </c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</row>
    <row r="2975" ht="27.0" customHeight="1">
      <c r="A2975" s="11" t="str">
        <f>HYPERLINK("https://www.tenforums.com/tutorials/143627-fix-slow-freezing-right-click-context-menu-windows.html","Right Click Context Menu Slow or Freezing - Fix in Windows 7, Windows 8, and Windows 10")</f>
        <v>Right Click Context Menu Slow or Freezing - Fix in Windows 7, Windows 8, and Windows 10</v>
      </c>
      <c r="B2975" s="10" t="s">
        <v>591</v>
      </c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</row>
    <row r="2976" ht="27.0" customHeight="1">
      <c r="A2976" s="8" t="str">
        <f>HYPERLINK("https://www.tenforums.com/tutorials/87204-how-right-click-touchscreen-windows-10-a.html","Right Click on a Touchscreen in Windows 10")</f>
        <v>Right Click on a Touchscreen in Windows 10</v>
      </c>
      <c r="B2976" s="9" t="s">
        <v>2578</v>
      </c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</row>
    <row r="2977" ht="27.0" customHeight="1">
      <c r="A2977" s="8" t="str">
        <f>HYPERLINK("https://www.tenforums.com/tutorials/87219-how-right-click-using-keyboard-windows.html","Right Click using Keyboard in Windows")</f>
        <v>Right Click using Keyboard in Windows</v>
      </c>
      <c r="B2977" s="9" t="s">
        <v>1362</v>
      </c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</row>
    <row r="2978" ht="27.0" customHeight="1">
      <c r="A2978" s="8" t="str">
        <f>HYPERLINK("https://www.tenforums.com/tutorials/27671-windows-10-mobile-phone-ring-online.html","Ring Windows 10 Mobile Phone Online")</f>
        <v>Ring Windows 10 Mobile Phone Online</v>
      </c>
      <c r="B2978" s="9" t="s">
        <v>2579</v>
      </c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</row>
    <row r="2979" ht="27.0" customHeight="1">
      <c r="A2979" s="8" t="str">
        <f>HYPERLINK("https://www.tenforums.com/tutorials/60478-roll-back-driver-previous-version-windows-10-a.html","Roll Back Driver to Previous Version in Windows 10 ")</f>
        <v>Roll Back Driver to Previous Version in Windows 10 </v>
      </c>
      <c r="B2979" s="9" t="s">
        <v>879</v>
      </c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</row>
    <row r="2980" ht="27.0" customHeight="1">
      <c r="A2980" s="8" t="str">
        <f>HYPERLINK("https://www.tenforums.com/tutorials/77021-rotate-image-windows-10-a.html","Rotate Image in Windows 10")</f>
        <v>Rotate Image in Windows 10</v>
      </c>
      <c r="B2980" s="10" t="s">
        <v>1276</v>
      </c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</row>
    <row r="2981" ht="27.0" customHeight="1">
      <c r="A2981" s="8" t="str">
        <f>HYPERLINK("https://www.tenforums.com/tutorials/122613-add-remove-rotate-left-rotate-right-context-menu-windows-10-a.html","Rotate Left and Rotate Right Context Menu - Add or Remove in Windows 10")</f>
        <v>Rotate Left and Rotate Right Context Menu - Add or Remove in Windows 10</v>
      </c>
      <c r="B2981" s="9" t="s">
        <v>2580</v>
      </c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</row>
    <row r="2982" ht="27.0" customHeight="1">
      <c r="A2982" s="12" t="str">
        <f>HYPERLINK("https://www.tenforums.com/tutorials/104641-turn-off-screen-rotation-lock-windows-10-a.html","Rotation Lock of Display - Turn On or Off in Windows 10")</f>
        <v>Rotation Lock of Display - Turn On or Off in Windows 10</v>
      </c>
      <c r="B2982" s="9" t="s">
        <v>821</v>
      </c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</row>
    <row r="2983" ht="27.0" customHeight="1">
      <c r="A2983" s="8" t="str">
        <f>HYPERLINK("https://www.tenforums.com/tutorials/26739-run-administrator-add-remove-context-menu-windows-10-a.html","Run as administrator - Add or Remove Context Menu in Windows 10")</f>
        <v>Run as administrator - Add or Remove Context Menu in Windows 10</v>
      </c>
      <c r="B2983" s="9" t="s">
        <v>2581</v>
      </c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</row>
    <row r="2984" ht="27.0" customHeight="1">
      <c r="A2984" s="8" t="str">
        <f>HYPERLINK("https://www.tenforums.com/tutorials/26754-run-administrator-add-msi-file-context-menu-windows-10-a.html","Run as administrator - Add to MSI File Context Menu in Windows 10")</f>
        <v>Run as administrator - Add to MSI File Context Menu in Windows 10</v>
      </c>
      <c r="B2984" s="9" t="s">
        <v>1970</v>
      </c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</row>
    <row r="2985" ht="27.0" customHeight="1">
      <c r="A2985" s="8" t="str">
        <f>HYPERLINK("https://www.tenforums.com/tutorials/64349-run-administrator-add-ps1-file-context-menu-windows-10-a.html","Run as administrator - Add to PS1 File Context Menu in Windows 10 ")</f>
        <v>Run as administrator - Add to PS1 File Context Menu in Windows 10 </v>
      </c>
      <c r="B2985" s="9" t="s">
        <v>2459</v>
      </c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</row>
    <row r="2986" ht="27.0" customHeight="1">
      <c r="A2986" s="8" t="str">
        <f>HYPERLINK("https://www.tenforums.com/tutorials/26747-run-administrator-add-vbs-file-context-menu.html","Run as administrator - Add to VBS File Context Menu in Windows 10")</f>
        <v>Run as administrator - Add to VBS File Context Menu in Windows 10</v>
      </c>
      <c r="B2986" s="9" t="s">
        <v>2582</v>
      </c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</row>
    <row r="2987" ht="27.0" customHeight="1">
      <c r="A2987" s="8" t="str">
        <f>HYPERLINK("https://www.tenforums.com/tutorials/3436-run-administrator-windows-10-a.html","Run as Administrator in Windows 10")</f>
        <v>Run as Administrator in Windows 10</v>
      </c>
      <c r="B2987" s="9" t="s">
        <v>2583</v>
      </c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</row>
    <row r="2988" ht="27.0" customHeight="1">
      <c r="A2988" s="8" t="str">
        <f>HYPERLINK("https://www.tenforums.com/tutorials/26850-process-see-if-running-administrator-elevated.html","Run as administrator - See if Process is Elevated in Windows 10")</f>
        <v>Run as administrator - See if Process is Elevated in Windows 10</v>
      </c>
      <c r="B2988" s="9" t="s">
        <v>164</v>
      </c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</row>
    <row r="2989" ht="27.0" customHeight="1">
      <c r="A2989" s="8" t="str">
        <f>HYPERLINK("https://www.tenforums.com/tutorials/57690-elevated-shortcut-without-uac-create-windows-10-a.html","Run as Administrator Shortcut without UAC - Create in Windows 10 ")</f>
        <v>Run as Administrator Shortcut without UAC - Create in Windows 10 </v>
      </c>
      <c r="B2989" s="9" t="s">
        <v>912</v>
      </c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</row>
    <row r="2990" ht="27.0" customHeight="1">
      <c r="A2990" s="8" t="str">
        <f>HYPERLINK("https://www.tenforums.com/tutorials/63539-run-different-user-add-remove-context-menu-windows-10-a.html","Run as different user - Add or Remove Context Menu in Windows 10 ")</f>
        <v>Run as different user - Add or Remove Context Menu in Windows 10 </v>
      </c>
      <c r="B2990" s="9" t="s">
        <v>2584</v>
      </c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</row>
    <row r="2991" ht="27.0" customHeight="1">
      <c r="A2991" s="8" t="str">
        <f>HYPERLINK("https://www.tenforums.com/tutorials/63546-run-different-user-add-remove-start-windows-10-a.html","Run as different user - Add or Remove on Start in Windows 10 ")</f>
        <v>Run as different user - Add or Remove on Start in Windows 10 </v>
      </c>
      <c r="B2991" s="9" t="s">
        <v>2585</v>
      </c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</row>
    <row r="2992" ht="27.0" customHeight="1">
      <c r="A2992" s="8" t="str">
        <f>HYPERLINK("https://www.tenforums.com/tutorials/63827-run-different-user-windows-10-a.html","Run as different user in Windows 10 ")</f>
        <v>Run as different user in Windows 10 </v>
      </c>
      <c r="B2992" s="9" t="s">
        <v>2586</v>
      </c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</row>
    <row r="2993" ht="27.0" customHeight="1">
      <c r="A2993" s="8" t="str">
        <f>HYPERLINK("https://www.eightforums.com/tutorials/12837-run-auto-suggest-history-delete-windows.html","Run Command ""Auto Suggest"" History - Delete in Windows")</f>
        <v>Run Command "Auto Suggest" History - Delete in Windows</v>
      </c>
      <c r="B2993" s="9" t="s">
        <v>2587</v>
      </c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</row>
    <row r="2994" ht="27.0" customHeight="1">
      <c r="A2994" s="8" t="str">
        <f>HYPERLINK("https://www.tenforums.com/tutorials/119367-enable-disable-autosuggest-file-explorer-run-windows.html","Run Dialog and File Explorer AutoSuggest - Enable or Disable in Windows")</f>
        <v>Run Dialog and File Explorer AutoSuggest - Enable or Disable in Windows</v>
      </c>
      <c r="B2994" s="9" t="s">
        <v>242</v>
      </c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</row>
    <row r="2995" ht="27.0" customHeight="1">
      <c r="A2995" s="8" t="str">
        <f>HYPERLINK("https://www.tenforums.com/tutorials/83125-turn-off-inline-autocomplete-file-explorer-run-dialog.html","Run Dialog and File Explorer Inline AutoComplete - Turn On or Off in Windows 10")</f>
        <v>Run Dialog and File Explorer Inline AutoComplete - Turn On or Off in Windows 10</v>
      </c>
      <c r="B2995" s="10" t="s">
        <v>997</v>
      </c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</row>
    <row r="2996" ht="27.0" customHeight="1">
      <c r="A2996" s="11" t="str">
        <f>HYPERLINK("https://www.tenforums.com/tutorials/143727-disable-run-dialog-box-windows-7-windows-8-windows-10-a.html","Run Dialog Box - Enable or Disable in Windows 7, Windows 8, and Windows 10")</f>
        <v>Run Dialog Box - Enable or Disable in Windows 7, Windows 8, and Windows 10</v>
      </c>
      <c r="B2996" s="10" t="s">
        <v>2588</v>
      </c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</row>
    <row r="2997" ht="27.0" customHeight="1">
      <c r="A2997" s="12" t="str">
        <f>HYPERLINK("https://www.tenforums.com/tutorials/6712-clear-file-explorer-run-dialog-box-history-windows-10-a.html","Run Dialog Box History and File Explorer History - Clear in Windows 10")</f>
        <v>Run Dialog Box History and File Explorer History - Clear in Windows 10</v>
      </c>
      <c r="B2997" s="10" t="s">
        <v>1002</v>
      </c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</row>
    <row r="2998" ht="27.0" customHeight="1">
      <c r="A2998" s="33" t="str">
        <f>HYPERLINK("https://www.tenforums.com/tutorials/143641-create-run-dialog-box-shortcut-windows-7-windows-8-windows-10-a.html","Run Dialog Box Shortcut - Create in Windows 7, Windows 8, and Windows 10")</f>
        <v>Run Dialog Box Shortcut - Create in Windows 7, Windows 8, and Windows 10</v>
      </c>
      <c r="B2998" s="18" t="s">
        <v>2589</v>
      </c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</row>
    <row r="2999" ht="27.0" customHeight="1">
      <c r="A2999" s="34" t="str">
        <f>HYPERLINK("https://www.tenforums.com/tutorials/89582-add-run-priority-context-menu-windows-10-a.html","Run with priority Context Menu - Add in Windows 10")</f>
        <v>Run with priority Context Menu - Add in Windows 10</v>
      </c>
      <c r="B2999" s="17" t="s">
        <v>2590</v>
      </c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</row>
    <row r="3000" ht="27.0" customHeight="1">
      <c r="A3000" s="8" t="str">
        <f>HYPERLINK("https://www.tenforums.com/tutorials/77458-rundll32-commands-list-windows-10-a.html","Rundll32 Commands List for Windows 10")</f>
        <v>Rundll32 Commands List for Windows 10</v>
      </c>
      <c r="B3000" s="10" t="s">
        <v>2591</v>
      </c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</row>
    <row r="3001" ht="27.0" customHeight="1">
      <c r="A3001" s="6" t="s">
        <v>2592</v>
      </c>
      <c r="B3001" s="6" t="s">
        <v>2592</v>
      </c>
      <c r="C3001" s="15"/>
      <c r="D3001" s="15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</row>
    <row r="3002" ht="27.0" customHeight="1">
      <c r="A3002" s="8" t="str">
        <f>HYPERLINK("https://www.tenforums.com/tutorials/110119-enable-s-mode-windows-10-a.html","S mode - Enable in Windows 10")</f>
        <v>S mode - Enable in Windows 10</v>
      </c>
      <c r="B3002" s="9" t="s">
        <v>2593</v>
      </c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</row>
    <row r="3003" ht="27.0" customHeight="1">
      <c r="A3003" s="8" t="str">
        <f>HYPERLINK("https://www.tenforums.com/tutorials/90761-install-windows-10-s-mode-windows-10-pc.html","S Mode - Install on a Windows 10 PC")</f>
        <v>S Mode - Install on a Windows 10 PC</v>
      </c>
      <c r="B3003" s="9" t="s">
        <v>2594</v>
      </c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</row>
    <row r="3004" ht="27.0" customHeight="1">
      <c r="A3004" s="8" t="str">
        <f>HYPERLINK("https://www.tenforums.com/tutorials/128622-switch-out-s-mode-windows-10-free.html","S mode - Switch out of in Windows 10 for Free")</f>
        <v>S mode - Switch out of in Windows 10 for Free</v>
      </c>
      <c r="B3004" s="9" t="s">
        <v>2595</v>
      </c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</row>
    <row r="3005" ht="27.0" customHeight="1">
      <c r="A3005" s="8" t="str">
        <f>HYPERLINK("https://www.tenforums.com/tutorials/17159-safe-mode-add-boot-options-windows-10-a.html","Safe Mode - Add to Boot Options in Windows 10")</f>
        <v>Safe Mode - Add to Boot Options in Windows 10</v>
      </c>
      <c r="B3005" s="9" t="s">
        <v>339</v>
      </c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</row>
    <row r="3006" ht="27.0" customHeight="1">
      <c r="A3006" s="8" t="str">
        <f>HYPERLINK("https://www.tenforums.com/tutorials/3247-safe-mode-add-desktop-context-menu-windows-10-a.html","Safe Mode - Add to Desktop Context Menu in Windows 10")</f>
        <v>Safe Mode - Add to Desktop Context Menu in Windows 10</v>
      </c>
      <c r="B3006" s="9" t="s">
        <v>2596</v>
      </c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</row>
    <row r="3007" ht="27.0" customHeight="1">
      <c r="A3007" s="11" t="str">
        <f>HYPERLINK("https://www.tenforums.com/tutorials/143263-how-install-uninstall-programs-safe-mode-windows-10-a.html","Safe Mode - Install and Uninstall Programs")</f>
        <v>Safe Mode - Install and Uninstall Programs</v>
      </c>
      <c r="B3007" s="10" t="s">
        <v>2430</v>
      </c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</row>
    <row r="3008" ht="27.0" customHeight="1">
      <c r="A3008" s="8" t="str">
        <f>HYPERLINK("https://www.tenforums.com/tutorials/2304-safe-mode-start-windows-10-a.html","Safe Mode - Start Windows 10 in")</f>
        <v>Safe Mode - Start Windows 10 in</v>
      </c>
      <c r="B3008" s="9" t="s">
        <v>2597</v>
      </c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</row>
    <row r="3009" ht="27.0" customHeight="1">
      <c r="A3009" s="8" t="str">
        <f>HYPERLINK("https://www.tenforums.com/tutorials/59550-safely-remove-hardware-shortcut-create-windows-10-a.html","Safely Remove Hardware shortcut - Create in Windows 10 ")</f>
        <v>Safely Remove Hardware shortcut - Create in Windows 10 </v>
      </c>
      <c r="B3009" s="9" t="s">
        <v>2598</v>
      </c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</row>
    <row r="3010" ht="27.0" customHeight="1">
      <c r="A3010" s="8" t="str">
        <f>HYPERLINK("https://www.tenforums.com/tutorials/82478-change-safesearch-setting-windows-10-a.html","SafeSearch Setting - Change in Windows 10")</f>
        <v>SafeSearch Setting - Change in Windows 10</v>
      </c>
      <c r="B3010" s="10" t="s">
        <v>2599</v>
      </c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</row>
    <row r="3011" ht="27.0" customHeight="1">
      <c r="A3011" s="8" t="str">
        <f>HYPERLINK("https://www.tenforums.com/tutorials/81788-add-remove-samples-settings-page-windows-10-a.html","Samples Settings Page - Add or Remove in Windows 10")</f>
        <v>Samples Settings Page - Add or Remove in Windows 10</v>
      </c>
      <c r="B3011" s="10" t="s">
        <v>2600</v>
      </c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</row>
    <row r="3012" ht="26.25" customHeight="1">
      <c r="A3012" s="11" t="s">
        <v>2601</v>
      </c>
      <c r="B3012" s="10" t="s">
        <v>2602</v>
      </c>
      <c r="C3012" s="35"/>
      <c r="D3012" s="35"/>
      <c r="E3012" s="35"/>
      <c r="F3012" s="35"/>
      <c r="G3012" s="35"/>
      <c r="H3012" s="35"/>
      <c r="I3012" s="35"/>
      <c r="J3012" s="35"/>
      <c r="K3012" s="35"/>
      <c r="L3012" s="35"/>
      <c r="M3012" s="35"/>
      <c r="N3012" s="35"/>
      <c r="O3012" s="35"/>
      <c r="P3012" s="35"/>
      <c r="Q3012" s="35"/>
      <c r="R3012" s="35"/>
      <c r="S3012" s="35"/>
      <c r="T3012" s="35"/>
      <c r="U3012" s="35"/>
      <c r="V3012" s="35"/>
    </row>
    <row r="3013" ht="26.25" customHeight="1">
      <c r="A3013" s="11" t="s">
        <v>2603</v>
      </c>
      <c r="B3013" s="10" t="s">
        <v>2604</v>
      </c>
      <c r="C3013" s="35"/>
      <c r="D3013" s="35"/>
      <c r="E3013" s="35"/>
      <c r="F3013" s="35"/>
      <c r="G3013" s="35"/>
      <c r="H3013" s="35"/>
      <c r="I3013" s="35"/>
      <c r="J3013" s="35"/>
      <c r="K3013" s="35"/>
      <c r="L3013" s="35"/>
      <c r="M3013" s="35"/>
      <c r="N3013" s="35"/>
      <c r="O3013" s="35"/>
      <c r="P3013" s="35"/>
      <c r="Q3013" s="35"/>
      <c r="R3013" s="35"/>
      <c r="S3013" s="35"/>
      <c r="T3013" s="35"/>
      <c r="U3013" s="35"/>
      <c r="V3013" s="35"/>
    </row>
    <row r="3014" ht="30.0" customHeight="1">
      <c r="A3014" s="8" t="str">
        <f>HYPERLINK("https://www.tenforums.com/tutorials/131437-enable-windows-sandbox-feature-windows-10-home-edition.html","Sandbox - Enable in Windows 10 Home Edition")</f>
        <v>Sandbox - Enable in Windows 10 Home Edition</v>
      </c>
      <c r="B3014" s="9" t="s">
        <v>2605</v>
      </c>
      <c r="C3014" s="35"/>
      <c r="D3014" s="35"/>
      <c r="E3014" s="35"/>
      <c r="F3014" s="35"/>
      <c r="G3014" s="35"/>
      <c r="H3014" s="35"/>
      <c r="I3014" s="35"/>
      <c r="J3014" s="35"/>
      <c r="K3014" s="35"/>
      <c r="L3014" s="35"/>
      <c r="M3014" s="35"/>
      <c r="N3014" s="35"/>
      <c r="O3014" s="35"/>
      <c r="P3014" s="35"/>
      <c r="Q3014" s="35"/>
      <c r="R3014" s="35"/>
      <c r="S3014" s="35"/>
      <c r="T3014" s="35"/>
      <c r="U3014" s="35"/>
      <c r="V3014" s="35"/>
    </row>
    <row r="3015" ht="27.0" customHeight="1">
      <c r="A3015" s="8" t="str">
        <f>HYPERLINK("https://www.tenforums.com/tutorials/123777-enable-disable-windows-sandbox-windows-10-a.html","Sandbox - Enable or Disable in Windows 10")</f>
        <v>Sandbox - Enable or Disable in Windows 10</v>
      </c>
      <c r="B3015" s="9" t="s">
        <v>2606</v>
      </c>
      <c r="C3015" s="35"/>
      <c r="D3015" s="35"/>
      <c r="E3015" s="35"/>
      <c r="F3015" s="35"/>
      <c r="G3015" s="35"/>
      <c r="H3015" s="35"/>
      <c r="I3015" s="35"/>
      <c r="J3015" s="35"/>
      <c r="K3015" s="35"/>
      <c r="L3015" s="35"/>
      <c r="M3015" s="35"/>
      <c r="N3015" s="35"/>
      <c r="O3015" s="35"/>
      <c r="P3015" s="35"/>
      <c r="Q3015" s="35"/>
      <c r="R3015" s="35"/>
      <c r="S3015" s="35"/>
      <c r="T3015" s="35"/>
      <c r="U3015" s="35"/>
      <c r="V3015" s="35"/>
    </row>
    <row r="3016" ht="27.0" customHeight="1">
      <c r="A3016" s="11" t="str">
        <f>HYPERLINK("https://www.tenforums.com/tutorials/143381-windows-sandbox-how-configure-windows-10-a.html","Sandbox - How to configure in Windows 10")</f>
        <v>Sandbox - How to configure in Windows 10</v>
      </c>
      <c r="B3016" s="36" t="s">
        <v>2607</v>
      </c>
      <c r="C3016" s="37" t="str">
        <f t="shared" ref="C3016:V3016" si="1">HYPERLINK("https://www.tenforums.com/tutorials/143381-windows-sandbox-how-configure-windows-10-a.html","Windows Sandbox - How to configure in Windows 10")</f>
        <v>Windows Sandbox - How to configure in Windows 10</v>
      </c>
      <c r="D3016" s="38" t="str">
        <f t="shared" si="1"/>
        <v>Windows Sandbox - How to configure in Windows 10</v>
      </c>
      <c r="E3016" s="38" t="str">
        <f t="shared" si="1"/>
        <v>Windows Sandbox - How to configure in Windows 10</v>
      </c>
      <c r="F3016" s="38" t="str">
        <f t="shared" si="1"/>
        <v>Windows Sandbox - How to configure in Windows 10</v>
      </c>
      <c r="G3016" s="38" t="str">
        <f t="shared" si="1"/>
        <v>Windows Sandbox - How to configure in Windows 10</v>
      </c>
      <c r="H3016" s="38" t="str">
        <f t="shared" si="1"/>
        <v>Windows Sandbox - How to configure in Windows 10</v>
      </c>
      <c r="I3016" s="38" t="str">
        <f t="shared" si="1"/>
        <v>Windows Sandbox - How to configure in Windows 10</v>
      </c>
      <c r="J3016" s="38" t="str">
        <f t="shared" si="1"/>
        <v>Windows Sandbox - How to configure in Windows 10</v>
      </c>
      <c r="K3016" s="38" t="str">
        <f t="shared" si="1"/>
        <v>Windows Sandbox - How to configure in Windows 10</v>
      </c>
      <c r="L3016" s="38" t="str">
        <f t="shared" si="1"/>
        <v>Windows Sandbox - How to configure in Windows 10</v>
      </c>
      <c r="M3016" s="38" t="str">
        <f t="shared" si="1"/>
        <v>Windows Sandbox - How to configure in Windows 10</v>
      </c>
      <c r="N3016" s="38" t="str">
        <f t="shared" si="1"/>
        <v>Windows Sandbox - How to configure in Windows 10</v>
      </c>
      <c r="O3016" s="38" t="str">
        <f t="shared" si="1"/>
        <v>Windows Sandbox - How to configure in Windows 10</v>
      </c>
      <c r="P3016" s="38" t="str">
        <f t="shared" si="1"/>
        <v>Windows Sandbox - How to configure in Windows 10</v>
      </c>
      <c r="Q3016" s="38" t="str">
        <f t="shared" si="1"/>
        <v>Windows Sandbox - How to configure in Windows 10</v>
      </c>
      <c r="R3016" s="38" t="str">
        <f t="shared" si="1"/>
        <v>Windows Sandbox - How to configure in Windows 10</v>
      </c>
      <c r="S3016" s="38" t="str">
        <f t="shared" si="1"/>
        <v>Windows Sandbox - How to configure in Windows 10</v>
      </c>
      <c r="T3016" s="38" t="str">
        <f t="shared" si="1"/>
        <v>Windows Sandbox - How to configure in Windows 10</v>
      </c>
      <c r="U3016" s="38" t="str">
        <f t="shared" si="1"/>
        <v>Windows Sandbox - How to configure in Windows 10</v>
      </c>
      <c r="V3016" s="38" t="str">
        <f t="shared" si="1"/>
        <v>Windows Sandbox - How to configure in Windows 10</v>
      </c>
    </row>
    <row r="3017" ht="29.25" customHeight="1">
      <c r="A3017" s="11" t="s">
        <v>2608</v>
      </c>
      <c r="B3017" s="10" t="s">
        <v>2609</v>
      </c>
      <c r="C3017" s="35"/>
      <c r="D3017" s="35"/>
      <c r="E3017" s="35"/>
      <c r="F3017" s="35"/>
      <c r="G3017" s="35"/>
      <c r="H3017" s="35"/>
      <c r="I3017" s="35"/>
      <c r="J3017" s="35"/>
      <c r="K3017" s="35"/>
      <c r="L3017" s="35"/>
      <c r="M3017" s="35"/>
      <c r="N3017" s="35"/>
      <c r="O3017" s="35"/>
      <c r="P3017" s="35"/>
      <c r="Q3017" s="35"/>
      <c r="R3017" s="35"/>
      <c r="S3017" s="35"/>
      <c r="T3017" s="35"/>
      <c r="U3017" s="35"/>
      <c r="V3017" s="35"/>
    </row>
    <row r="3018" ht="29.25" customHeight="1">
      <c r="A3018" s="11" t="s">
        <v>2610</v>
      </c>
      <c r="B3018" s="10" t="s">
        <v>2611</v>
      </c>
      <c r="C3018" s="35"/>
      <c r="D3018" s="35"/>
      <c r="E3018" s="35"/>
      <c r="F3018" s="35"/>
      <c r="G3018" s="35"/>
      <c r="H3018" s="35"/>
      <c r="I3018" s="35"/>
      <c r="J3018" s="35"/>
      <c r="K3018" s="35"/>
      <c r="L3018" s="35"/>
      <c r="M3018" s="35"/>
      <c r="N3018" s="35"/>
      <c r="O3018" s="35"/>
      <c r="P3018" s="35"/>
      <c r="Q3018" s="35"/>
      <c r="R3018" s="35"/>
      <c r="S3018" s="35"/>
      <c r="T3018" s="35"/>
      <c r="U3018" s="35"/>
      <c r="V3018" s="35"/>
    </row>
    <row r="3019" ht="29.25" customHeight="1">
      <c r="A3019" s="11" t="s">
        <v>2612</v>
      </c>
      <c r="B3019" s="10" t="s">
        <v>2613</v>
      </c>
      <c r="C3019" s="35"/>
      <c r="D3019" s="35"/>
      <c r="E3019" s="35"/>
      <c r="F3019" s="35"/>
      <c r="G3019" s="35"/>
      <c r="H3019" s="35"/>
      <c r="I3019" s="35"/>
      <c r="J3019" s="35"/>
      <c r="K3019" s="35"/>
      <c r="L3019" s="35"/>
      <c r="M3019" s="35"/>
      <c r="N3019" s="35"/>
      <c r="O3019" s="35"/>
      <c r="P3019" s="35"/>
      <c r="Q3019" s="35"/>
      <c r="R3019" s="35"/>
      <c r="S3019" s="35"/>
      <c r="T3019" s="35"/>
      <c r="U3019" s="35"/>
      <c r="V3019" s="35"/>
    </row>
    <row r="3020" ht="29.25" customHeight="1">
      <c r="A3020" s="11" t="s">
        <v>2614</v>
      </c>
      <c r="B3020" s="10" t="s">
        <v>2615</v>
      </c>
      <c r="C3020" s="35"/>
      <c r="D3020" s="35"/>
      <c r="E3020" s="35"/>
      <c r="F3020" s="35"/>
      <c r="G3020" s="35"/>
      <c r="H3020" s="35"/>
      <c r="I3020" s="35"/>
      <c r="J3020" s="35"/>
      <c r="K3020" s="35"/>
      <c r="L3020" s="35"/>
      <c r="M3020" s="35"/>
      <c r="N3020" s="35"/>
      <c r="O3020" s="35"/>
      <c r="P3020" s="35"/>
      <c r="Q3020" s="35"/>
      <c r="R3020" s="35"/>
      <c r="S3020" s="35"/>
      <c r="T3020" s="35"/>
      <c r="U3020" s="35"/>
      <c r="V3020" s="35"/>
    </row>
    <row r="3021" ht="27.0" customHeight="1">
      <c r="A3021" s="8" t="str">
        <f>HYPERLINK("https://www.tenforums.com/tutorials/52655-open-save-common-item-dialog-boxes-reset-windows.html","Save As and Open Common Item Dialog Boxes - Reset in Windows")</f>
        <v>Save As and Open Common Item Dialog Boxes - Reset in Windows</v>
      </c>
      <c r="B3021" s="9" t="s">
        <v>554</v>
      </c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</row>
    <row r="3022" ht="27.0" customHeight="1">
      <c r="A3022" s="11" t="s">
        <v>2616</v>
      </c>
      <c r="B3022" s="10" t="s">
        <v>2617</v>
      </c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</row>
    <row r="3023" ht="27.0" customHeight="1">
      <c r="A3023" s="8" t="str">
        <f>HYPERLINK("https://www.tenforums.com/tutorials/91994-add-remove-saved-pictures-library-windows-10-a.html","Saved Pictures Library - Add or Remove in Windows 10")</f>
        <v>Saved Pictures Library - Add or Remove in Windows 10</v>
      </c>
      <c r="B3023" s="9" t="s">
        <v>1385</v>
      </c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</row>
    <row r="3024" ht="27.0" customHeight="1">
      <c r="A3024" s="11" t="s">
        <v>2618</v>
      </c>
      <c r="B3024" s="10" t="s">
        <v>2619</v>
      </c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</row>
    <row r="3025" ht="27.0" customHeight="1">
      <c r="A3025" s="12" t="str">
        <f>HYPERLINK("https://www.tenforums.com/tutorials/94799-enable-disable-scheduled-system-maintenance-windows.html","Scheduled System Maintenance - Enable or Disable in Windows")</f>
        <v>Scheduled System Maintenance - Enable or Disable in Windows</v>
      </c>
      <c r="B3025" s="9" t="s">
        <v>2620</v>
      </c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</row>
    <row r="3026" ht="27.0" customHeight="1">
      <c r="A3026" s="12" t="str">
        <f>HYPERLINK("https://www.tenforums.com/tutorials/44213-adjust-screen-brightness-windows-10-a.html","Screen Brightness - Adjust in Windows 10 ")</f>
        <v>Screen Brightness - Adjust in Windows 10 </v>
      </c>
      <c r="B3026" s="9" t="s">
        <v>346</v>
      </c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</row>
    <row r="3027" ht="27.0" customHeight="1">
      <c r="A3027" s="11" t="str">
        <f>HYPERLINK("https://www.tenforums.com/tutorials/151053-how-change-display-orientation-windows-10-a.html","Screen Orientation - Change in Windows 10")</f>
        <v>Screen Orientation - Change in Windows 10</v>
      </c>
      <c r="B3027" s="10" t="s">
        <v>819</v>
      </c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</row>
    <row r="3028" ht="27.0" customHeight="1">
      <c r="A3028" s="8" t="str">
        <f>HYPERLINK("https://www.tenforums.com/tutorials/104543-change-screen-refresh-rate-display-windows-10-a.html","Screen Refresh Rate of Display - Change in Windows 10")</f>
        <v>Screen Refresh Rate of Display - Change in Windows 10</v>
      </c>
      <c r="B3028" s="9" t="s">
        <v>822</v>
      </c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</row>
    <row r="3029" ht="27.0" customHeight="1">
      <c r="A3029" s="8" t="str">
        <f>HYPERLINK("https://www.tenforums.com/tutorials/4910-screen-resolution-display-change-windows-10-a.html","Screen Resolution of Display - Change in Windows 10")</f>
        <v>Screen Resolution of Display - Change in Windows 10</v>
      </c>
      <c r="B3029" s="9" t="s">
        <v>823</v>
      </c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</row>
    <row r="3030" ht="27.0" customHeight="1">
      <c r="A3030" s="8" t="str">
        <f>HYPERLINK("https://www.tenforums.com/tutorials/104641-turn-off-screen-rotation-lock-windows-10-a.html","Screen Rotation Lock - Turn On or Off in Windows 10")</f>
        <v>Screen Rotation Lock - Turn On or Off in Windows 10</v>
      </c>
      <c r="B3030" s="9" t="s">
        <v>821</v>
      </c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</row>
    <row r="3031" ht="27.0" customHeight="1">
      <c r="A3031" s="8" t="str">
        <f>HYPERLINK("https://www.tenforums.com/tutorials/118541-enable-disable-screen-saver-windows.html","Screen Saver - Enable or Disable in Windows")</f>
        <v>Screen Saver - Enable or Disable in Windows</v>
      </c>
      <c r="B3031" s="9" t="s">
        <v>2621</v>
      </c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</row>
    <row r="3032" ht="27.0" customHeight="1">
      <c r="A3032" s="8" t="str">
        <f>HYPERLINK("https://www.tenforums.com/tutorials/104603-enable-disable-changing-screen-saver-windows.html","Screen Saver - Enable or Disable Changing in Windows")</f>
        <v>Screen Saver - Enable or Disable Changing in Windows</v>
      </c>
      <c r="B3032" s="9" t="s">
        <v>2622</v>
      </c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</row>
    <row r="3033" ht="27.0" customHeight="1">
      <c r="A3033" s="8" t="str">
        <f>HYPERLINK("https://www.tenforums.com/tutorials/47389-screen-saver-grace-period-bypass-password-change-windows.html","Screen Saver Grace Period to Bypass Password - Change in Windows ")</f>
        <v>Screen Saver Grace Period to Bypass Password - Change in Windows </v>
      </c>
      <c r="B3033" s="9" t="s">
        <v>2623</v>
      </c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</row>
    <row r="3034" ht="27.0" customHeight="1">
      <c r="A3034" s="8" t="str">
        <f>HYPERLINK("https://www.tenforums.com/tutorials/118607-enable-disable-screen-saver-password-protection-windows.html","Screen Saver Password Protection - Enable or Disable in Windows")</f>
        <v>Screen Saver Password Protection - Enable or Disable in Windows</v>
      </c>
      <c r="B3034" s="9" t="s">
        <v>2624</v>
      </c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</row>
    <row r="3035" ht="27.0" customHeight="1">
      <c r="A3035" s="8" t="str">
        <f>HYPERLINK("https://www.tenforums.com/tutorials/5737-screen-saver-settings-change-windows-10-a.html","Screen Saver Settings - Change in Windows 10")</f>
        <v>Screen Saver Settings - Change in Windows 10</v>
      </c>
      <c r="B3035" s="9" t="s">
        <v>2222</v>
      </c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</row>
    <row r="3036" ht="27.0" customHeight="1">
      <c r="A3036" s="8" t="str">
        <f>HYPERLINK("https://www.tenforums.com/tutorials/103420-create-screen-saver-settings-shortcut-windows-10-a.html","Screen Saver Settings Shortcut - Create in Windows 10")</f>
        <v>Screen Saver Settings Shortcut - Create in Windows 10</v>
      </c>
      <c r="B3036" s="9" t="s">
        <v>2625</v>
      </c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</row>
    <row r="3037" ht="27.0" customHeight="1">
      <c r="A3037" s="8" t="str">
        <f>HYPERLINK("https://www.tenforums.com/tutorials/118686-specify-screen-saver-windows.html","Screen Saver - Specify in Windows")</f>
        <v>Screen Saver - Specify in Windows</v>
      </c>
      <c r="B3037" s="9" t="s">
        <v>2626</v>
      </c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</row>
    <row r="3038" ht="27.0" customHeight="1">
      <c r="A3038" s="8" t="str">
        <f>HYPERLINK("https://www.tenforums.com/tutorials/118662-specify-screen-saver-timeout-windows.html","Screen Saver Timeout - Specify in Windows")</f>
        <v>Screen Saver Timeout - Specify in Windows</v>
      </c>
      <c r="B3038" s="9" t="s">
        <v>2627</v>
      </c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</row>
    <row r="3039" ht="27.0" customHeight="1">
      <c r="A3039" s="8" t="str">
        <f>HYPERLINK("https://www.tenforums.com/tutorials/113530-add-remove-screen-snip-context-menu-windows-10-a.html","Screen Snip Context Menu - Add or Remove in Windows 10")</f>
        <v>Screen Snip Context Menu - Add or Remove in Windows 10</v>
      </c>
      <c r="B3039" s="9" t="s">
        <v>2628</v>
      </c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</row>
    <row r="3040" ht="27.0" customHeight="1">
      <c r="A3040" s="8" t="str">
        <f>HYPERLINK("https://www.tenforums.com/tutorials/113489-create-screen-snip-shortcut-windows-10-a.html","Screen Snip Shortcut - Create in Windows 10")</f>
        <v>Screen Snip Shortcut - Create in Windows 10</v>
      </c>
      <c r="B3040" s="9" t="s">
        <v>2629</v>
      </c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</row>
    <row r="3041" ht="27.0" customHeight="1">
      <c r="A3041" s="12" t="str">
        <f>HYPERLINK("https://www.tenforums.com/tutorials/109297-take-screen-snip-snip-sketch-windows-10-a.html","Screen Snip - Take a Screenshot in Windows 10")</f>
        <v>Screen Snip - Take a Screenshot in Windows 10</v>
      </c>
      <c r="B3041" s="10" t="s">
        <v>2630</v>
      </c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</row>
    <row r="3042" ht="27.0" customHeight="1">
      <c r="A3042" s="8" t="str">
        <f>HYPERLINK("https://www.tenforums.com/tutorials/109302-turn-use-print-screen-key-launch-screen-snipping-windows-10-a.html","Screen Snipping - Turn On or Off Use Print Screen Key to Launch in Windows 10")</f>
        <v>Screen Snipping - Turn On or Off Use Print Screen Key to Launch in Windows 10</v>
      </c>
      <c r="B3042" s="9" t="s">
        <v>2399</v>
      </c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</row>
    <row r="3043" ht="27.0" customHeight="1">
      <c r="A3043" s="11" t="str">
        <f>HYPERLINK("https://www.tenforums.com/tutorials/22691-change-turn-off-display-after-time-windows-10-a.html","Screen Turn Off After Time - Change in Windows 10 ")</f>
        <v>Screen Turn Off After Time - Change in Windows 10 </v>
      </c>
      <c r="B3043" s="10" t="s">
        <v>813</v>
      </c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</row>
    <row r="3044" ht="27.0" customHeight="1">
      <c r="A3044" s="8" t="str">
        <f>HYPERLINK("https://www.tenforums.com/tutorials/68512-turn-off-display-cascading-context-menu-add-windows.html","Screen - Turn Off Display cascading context menu - Add in Windows ")</f>
        <v>Screen - Turn Off Display cascading context menu - Add in Windows </v>
      </c>
      <c r="B3044" s="9" t="s">
        <v>828</v>
      </c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</row>
    <row r="3045" ht="27.0" customHeight="1">
      <c r="A3045" s="8" t="str">
        <f>HYPERLINK("https://www.tenforums.com/tutorials/6108-screenshot-index-counter-reset-windows-10-a.html","Screenshot Index Counter - Reset in Windows 10")</f>
        <v>Screenshot Index Counter - Reset in Windows 10</v>
      </c>
      <c r="B3045" s="9" t="s">
        <v>2631</v>
      </c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</row>
    <row r="3046" ht="27.0" customHeight="1">
      <c r="A3046" s="8" t="str">
        <f>HYPERLINK("https://www.tenforums.com/tutorials/2503-disk-management-how-post-screenshot.html","Screenshot of Disk Management - How to Post")</f>
        <v>Screenshot of Disk Management - How to Post</v>
      </c>
      <c r="B3046" s="9" t="s">
        <v>2632</v>
      </c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</row>
    <row r="3047" ht="27.0" customHeight="1">
      <c r="A3047" s="8" t="str">
        <f>HYPERLINK("https://www.tenforums.com/tutorials/6102-screenshot-take-windows-10-a.html","Screenshot - Take in Windows 10")</f>
        <v>Screenshot - Take in Windows 10</v>
      </c>
      <c r="B3047" s="9" t="s">
        <v>2633</v>
      </c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</row>
    <row r="3048" ht="27.0" customHeight="1">
      <c r="A3048" s="8" t="str">
        <f>HYPERLINK("https://www.tenforums.com/tutorials/8630-game-bar-record-take-screenshots-windows-10-a.html","Screenshot - Take with Game bar in Windows 10")</f>
        <v>Screenshot - Take with Game bar in Windows 10</v>
      </c>
      <c r="B3048" s="9" t="s">
        <v>1146</v>
      </c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</row>
    <row r="3049" ht="27.0" customHeight="1">
      <c r="A3049" s="12" t="str">
        <f>HYPERLINK("https://www.tenforums.com/tutorials/109297-take-screen-snip-snip-sketch-windows-10-a.html","Screenshot - Take with Snip &amp; Sketch in Windows 10")</f>
        <v>Screenshot - Take with Snip &amp; Sketch in Windows 10</v>
      </c>
      <c r="B3049" s="10" t="s">
        <v>2630</v>
      </c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</row>
    <row r="3050" ht="27.0" customHeight="1">
      <c r="A3050" s="8" t="str">
        <f>HYPERLINK("https://www.tenforums.com/tutorials/1731-screenshots-files-upload-post-ten-forums.html","Screenshots and Files - Upload and Post in Ten Forums")</f>
        <v>Screenshots and Files - Upload and Post in Ten Forums</v>
      </c>
      <c r="B3050" s="9" t="s">
        <v>2634</v>
      </c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</row>
    <row r="3051" ht="27.0" customHeight="1">
      <c r="A3051" s="8" t="str">
        <f>HYPERLINK("https://www.tenforums.com/tutorials/24333-onedrive-auto-save-screenshots-turn-off-windows-10-a.html","Screenshots - Auto Save to OneDrive in Windows 10")</f>
        <v>Screenshots - Auto Save to OneDrive in Windows 10</v>
      </c>
      <c r="B3051" s="9" t="s">
        <v>2129</v>
      </c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</row>
    <row r="3052" ht="27.0" customHeight="1">
      <c r="A3052" s="11" t="s">
        <v>2635</v>
      </c>
      <c r="B3052" s="10" t="s">
        <v>2636</v>
      </c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</row>
    <row r="3053" ht="27.0" customHeight="1">
      <c r="A3053" s="8" t="str">
        <f>HYPERLINK("https://www.tenforums.com/tutorials/12816-scroll-inactive-windows-turn-off-windows-10-a.html","Scroll Inactive Windows - Turn On or Off in Windows 10")</f>
        <v>Scroll Inactive Windows - Turn On or Off in Windows 10</v>
      </c>
      <c r="B3053" s="9" t="s">
        <v>2637</v>
      </c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</row>
    <row r="3054" ht="27.0" customHeight="1">
      <c r="A3054" s="8" t="str">
        <f>HYPERLINK("https://www.tenforums.com/tutorials/83213-change-mouse-scroll-speed-windows-10-a.html","Scroll Speed of Mouse - Change in Windows 10")</f>
        <v>Scroll Speed of Mouse - Change in Windows 10</v>
      </c>
      <c r="B3054" s="10" t="s">
        <v>1961</v>
      </c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</row>
    <row r="3055" ht="27.0" customHeight="1">
      <c r="A3055" s="8" t="str">
        <f>HYPERLINK("https://www.tenforums.com/tutorials/98610-enable-disable-floating-immersive-search-bar-windows-10-a.html","Search Bar - Enable or Disable Floating in Windows 10")</f>
        <v>Search Bar - Enable or Disable Floating in Windows 10</v>
      </c>
      <c r="B3055" s="9" t="s">
        <v>2638</v>
      </c>
      <c r="C3055" s="19"/>
      <c r="D3055" s="19"/>
      <c r="E3055" s="19"/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  <c r="Q3055" s="19"/>
      <c r="R3055" s="19"/>
      <c r="S3055" s="19"/>
      <c r="T3055" s="19"/>
      <c r="U3055" s="19"/>
      <c r="V3055" s="19"/>
    </row>
    <row r="3056" ht="27.0" customHeight="1">
      <c r="A3056" s="8" t="str">
        <f>HYPERLINK("https://www.tenforums.com/tutorials/79875-change-size-scrollbars-windows-10-a.html","Scroll Bars Size - Change in Windows 10")</f>
        <v>Scroll Bars Size - Change in Windows 10</v>
      </c>
      <c r="B3056" s="10" t="s">
        <v>2639</v>
      </c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</row>
    <row r="3057" ht="27.0" customHeight="1">
      <c r="A3057" s="8" t="str">
        <f>HYPERLINK("https://www.tenforums.com/tutorials/103061-turn-off-automatically-hide-scroll-bars-windows-10-uwp-apps.html","Scroll Bars - Turn On or Off Automatically Hide in Windows 10 UWP Apps")</f>
        <v>Scroll Bars - Turn On or Off Automatically Hide in Windows 10 UWP Apps</v>
      </c>
      <c r="B3057" s="9" t="s">
        <v>2640</v>
      </c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</row>
    <row r="3058" ht="27.0" customHeight="1">
      <c r="A3058" s="8" t="str">
        <f>HYPERLINK("https://www.tenforums.com/tutorials/75390-cortana-search-box-background-transparency-change-windows-10-a.html","Search Box Background Transparency - Change in Windows 10")</f>
        <v>Search Box Background Transparency - Change in Windows 10</v>
      </c>
      <c r="B3058" s="10" t="s">
        <v>661</v>
      </c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</row>
    <row r="3059" ht="27.0" customHeight="1">
      <c r="A3059" s="8" t="str">
        <f>HYPERLINK("https://www.tenforums.com/tutorials/67109-cortana-search-box-color-change-white-windows-10-a.html","Search Box Color - Change to White in Windows 10 ")</f>
        <v>Search Box Color - Change to White in Windows 10 </v>
      </c>
      <c r="B3059" s="9" t="s">
        <v>662</v>
      </c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</row>
    <row r="3060" ht="27.0" customHeight="1">
      <c r="A3060" s="8" t="str">
        <f>HYPERLINK("https://www.tenforums.com/tutorials/75400-cortana-search-box-highlight-transparency-change-windows-10-a.html","Search Box Highlight Transparency - Change in Windows 10")</f>
        <v>Search Box Highlight Transparency - Change in Windows 10</v>
      </c>
      <c r="B3060" s="10" t="s">
        <v>663</v>
      </c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</row>
    <row r="3061" ht="27.0" customHeight="1">
      <c r="A3061" s="8" t="str">
        <f>HYPERLINK("https://www.tenforums.com/tutorials/135991-enable-search-box-lock-screen-windows-10-a.html","Search Box on Lock Screen - Enable in Windows 10")</f>
        <v>Search Box on Lock Screen - Enable in Windows 10</v>
      </c>
      <c r="B3061" s="9" t="s">
        <v>1443</v>
      </c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</row>
    <row r="3062" ht="27.0" customHeight="1">
      <c r="A3062" s="11" t="str">
        <f>HYPERLINK("https://www.tenforums.com/tutorials/67051-add-remove-search-glyph-search-box-windows-10-a.html","Search Box Search Glyph - Add or Remove in Windows 10")</f>
        <v>Search Box Search Glyph - Add or Remove in Windows 10</v>
      </c>
      <c r="B3062" s="10" t="s">
        <v>2641</v>
      </c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</row>
    <row r="3063" ht="27.0" customHeight="1">
      <c r="A3063" s="12" t="str">
        <f>HYPERLINK("https://www.tenforums.com/tutorials/67041-show-search-box-top-bottom-windows-10-a.html","Search Box - Show on Top or Bottom in Windows 10")</f>
        <v>Search Box - Show on Top or Bottom in Windows 10</v>
      </c>
      <c r="B3063" s="10" t="s">
        <v>2642</v>
      </c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</row>
    <row r="3064" ht="27.0" customHeight="1">
      <c r="A3064" s="11" t="str">
        <f>HYPERLINK("https://www.tenforums.com/tutorials/67048-add-remove-submit-button-search-box-windows-10-a.html","Searcht Box Submit Button - Add or Remove in Windows 10")</f>
        <v>Searcht Box Submit Button - Add or Remove in Windows 10</v>
      </c>
      <c r="B3064" s="10" t="s">
        <v>2643</v>
      </c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</row>
    <row r="3065" ht="27.0" customHeight="1">
      <c r="A3065" s="12" t="str">
        <f>HYPERLINK("https://www.tenforums.com/tutorials/67100-change-search-box-text-windows-10-a.html","Search Box Text - Change in Windows 10 ")</f>
        <v>Search Box Text - Change in Windows 10 </v>
      </c>
      <c r="B3065" s="10" t="s">
        <v>2644</v>
      </c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</row>
    <row r="3066" ht="27.0" customHeight="1">
      <c r="A3066" s="8" t="str">
        <f>HYPERLINK("https://www.tenforums.com/tutorials/75385-cortana-search-box-text-color-change-windows-10-a.html","Search Box Text Color for Cortana - Change in Windows 10")</f>
        <v>Search Box Text Color for Cortana - Change in Windows 10</v>
      </c>
      <c r="B3066" s="10" t="s">
        <v>664</v>
      </c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</row>
    <row r="3067" ht="27.0" customHeight="1">
      <c r="A3067" s="8" t="str">
        <f>HYPERLINK("https://www.tenforums.com/tutorials/75407-cortana-search-box-text-transparency-change-windows-10-a.html","Search Box Text Transparency - Change in Windows 10")</f>
        <v>Search Box Text Transparency - Change in Windows 10</v>
      </c>
      <c r="B3067" s="10" t="s">
        <v>665</v>
      </c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</row>
    <row r="3068" ht="27.0" customHeight="1">
      <c r="A3068" s="8" t="str">
        <f>HYPERLINK("https://www.tenforums.com/tutorials/133391-clear-your-search-history-device-searches-windows-10-a.html","Search History - Clear for On-device Searches in Windows 10")</f>
        <v>Search History - Clear for On-device Searches in Windows 10</v>
      </c>
      <c r="B3068" s="9" t="s">
        <v>2645</v>
      </c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</row>
    <row r="3069" ht="27.0" customHeight="1">
      <c r="A3069" s="8" t="str">
        <f>HYPERLINK("https://www.tenforums.com/tutorials/6719-search-history-file-explorer-clear-windows-10-a.html","Search History in File Explorer - Clear in Windows 10")</f>
        <v>Search History in File Explorer - Clear in Windows 10</v>
      </c>
      <c r="B3069" s="9" t="s">
        <v>1014</v>
      </c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</row>
    <row r="3070" ht="27.0" customHeight="1">
      <c r="A3070" s="8" t="str">
        <f>HYPERLINK("https://www.tenforums.com/tutorials/88749-enable-disable-search-history-windows-10-file-explorer.html","Search History in File Explorer - Enable or Disable in Windows 10")</f>
        <v>Search History in File Explorer - Enable or Disable in Windows 10</v>
      </c>
      <c r="B3070" s="9" t="s">
        <v>1015</v>
      </c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</row>
    <row r="3071" ht="27.0" customHeight="1">
      <c r="A3071" s="11" t="s">
        <v>2646</v>
      </c>
      <c r="B3071" s="10" t="s">
        <v>770</v>
      </c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</row>
    <row r="3072" ht="27.0" customHeight="1">
      <c r="A3072" s="11" t="s">
        <v>2647</v>
      </c>
      <c r="B3072" s="10" t="s">
        <v>772</v>
      </c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</row>
    <row r="3073" ht="27.0" customHeight="1">
      <c r="A3073" s="8" t="str">
        <f>HYPERLINK("https://www.tenforums.com/tutorials/2854-hide-show-search-box-search-icon-taskbar-windows-10-a.html","Search Icon or Search Box - Hide or Show on Windows 10 Taskbar")</f>
        <v>Search Icon or Search Box - Hide or Show on Windows 10 Taskbar</v>
      </c>
      <c r="B3073" s="9" t="s">
        <v>2648</v>
      </c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</row>
    <row r="3074" ht="27.0" customHeight="1">
      <c r="A3074" s="11" t="str">
        <f>HYPERLINK("https://www.tenforums.com/tutorials/153002-turn-off-search-icon-without-search-box-windows-10-2in1-pc.html","Search Icon without Search Box - Turn On or Off when entering Tablet Posture in Windows 10")</f>
        <v>Search Icon without Search Box - Turn On or Off when entering Tablet Posture in Windows 10</v>
      </c>
      <c r="B3074" s="10" t="s">
        <v>2649</v>
      </c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</row>
    <row r="3075" ht="27.0" customHeight="1">
      <c r="A3075" s="8" t="str">
        <f>HYPERLINK("https://www.tenforums.com/tutorials/94452-search-file-explorer-windows-10-a.html","Search in File Explorer in Windows 10")</f>
        <v>Search in File Explorer in Windows 10</v>
      </c>
      <c r="B3075" s="9" t="s">
        <v>1016</v>
      </c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</row>
    <row r="3076" ht="27.0" customHeight="1">
      <c r="A3076" s="8" t="str">
        <f>HYPERLINK("https://www.tenforums.com/tutorials/58952-search-index-file-types-add-remove-windows-10-a.html","Search Index File Types - Add or Remove in Windows 10")</f>
        <v>Search Index File Types - Add or Remove in Windows 10</v>
      </c>
      <c r="B3076" s="9" t="s">
        <v>1279</v>
      </c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</row>
    <row r="3077" ht="27.0" customHeight="1">
      <c r="A3077" s="8" t="str">
        <f>HYPERLINK("https://www.tenforums.com/tutorials/59016-search-index-location-change-windows-10-a.html","Search Index Location - Change in Windows 10 ")</f>
        <v>Search Index Location - Change in Windows 10 </v>
      </c>
      <c r="B3077" s="9" t="s">
        <v>1280</v>
      </c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</row>
    <row r="3078" ht="27.0" customHeight="1">
      <c r="A3078" s="8" t="str">
        <f>HYPERLINK("https://www.tenforums.com/tutorials/58756-search-index-locations-add-remove-windows-10-a.html","Search Index Locations - Add or Remove in Windows 10 ")</f>
        <v>Search Index Locations - Add or Remove in Windows 10 </v>
      </c>
      <c r="B3078" s="9" t="s">
        <v>1281</v>
      </c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</row>
    <row r="3079" ht="27.0" customHeight="1">
      <c r="A3079" s="8" t="str">
        <f>HYPERLINK("https://www.tenforums.com/tutorials/58569-rebuild-search-index-windows-10-a.html","Search Index - Rebuild in Windows 10 ")</f>
        <v>Search Index - Rebuild in Windows 10 </v>
      </c>
      <c r="B3079" s="9" t="s">
        <v>1283</v>
      </c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</row>
    <row r="3080" ht="27.0" customHeight="1">
      <c r="A3080" s="8" t="str">
        <f>HYPERLINK("https://www.tenforums.com/tutorials/120447-turn-off-enhanced-mode-search-indexer-windows-10-a.html","Search Indexer Enhanced Mode - Turn On or Off in Windows 10")</f>
        <v>Search Indexer Enhanced Mode - Turn On or Off in Windows 10</v>
      </c>
      <c r="B3080" s="9" t="s">
        <v>2650</v>
      </c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</row>
    <row r="3081" ht="27.0" customHeight="1">
      <c r="A3081" s="8" t="str">
        <f>HYPERLINK("https://www.tenforums.com/tutorials/120452-add-remove-excluded-folders-search-indexer-windows-10-a.html","Search Indexer Excluded Folders - Add or Remove in Windows 10")</f>
        <v>Search Indexer Excluded Folders - Add or Remove in Windows 10</v>
      </c>
      <c r="B3081" s="9" t="s">
        <v>2651</v>
      </c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</row>
    <row r="3082" ht="27.0" customHeight="1">
      <c r="A3082" s="11" t="str">
        <f>HYPERLINK("https://www.tenforums.com/tutorials/139198-turn-off-search-indexer-respect-device-power-mode-settings.html","Search Indexer Respect Device Power Mode Settings - Turn On or Off in Windows 10")</f>
        <v>Search Indexer Respect Device Power Mode Settings - Turn On or Off in Windows 10</v>
      </c>
      <c r="B3082" s="10" t="s">
        <v>2652</v>
      </c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</row>
    <row r="3083" ht="27.0" customHeight="1">
      <c r="A3083" s="8" t="str">
        <f>HYPERLINK("https://www.tenforums.com/tutorials/93666-enable-disable-search-indexing-windows.html","Search Indexing - Enable or Disable in Windows")</f>
        <v>Search Indexing - Enable or Disable in Windows</v>
      </c>
      <c r="B3083" s="9" t="s">
        <v>1287</v>
      </c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</row>
    <row r="3084" ht="27.0" customHeight="1">
      <c r="A3084" s="8" t="str">
        <f>HYPERLINK("https://www.tenforums.com/tutorials/93880-enable-disable-indexing-when-battery-power-windows.html","Search Indexing - Enable or Disable when on Battery Power in Windows")</f>
        <v>Search Indexing - Enable or Disable when on Battery Power in Windows</v>
      </c>
      <c r="B3084" s="9" t="s">
        <v>1288</v>
      </c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</row>
    <row r="3085" ht="27.0" customHeight="1">
      <c r="A3085" s="8" t="str">
        <f>HYPERLINK("https://www.tenforums.com/tutorials/25016-search-online-include-web-results-turn-off-windows-10-a.html","Search online and include web results - Turn On or Off in Windows 10")</f>
        <v>Search online and include web results - Turn On or Off in Windows 10</v>
      </c>
      <c r="B3085" s="9" t="s">
        <v>2653</v>
      </c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</row>
    <row r="3086" ht="27.0" customHeight="1">
      <c r="A3086" s="8" t="str">
        <f>HYPERLINK("https://www.tenforums.com/tutorials/94464-change-search-options-windows-10-a.html","Search Options - Change in Windows 10")</f>
        <v>Search Options - Change in Windows 10</v>
      </c>
      <c r="B3086" s="9" t="s">
        <v>2654</v>
      </c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</row>
    <row r="3087" ht="27.0" customHeight="1">
      <c r="A3087" s="8" t="str">
        <f>HYPERLINK("https://www.tenforums.com/tutorials/88731-enable-disable-show-cloud-content-search-results-windows-10-a.html","Search Results - Enable or Disable Show Cloud Content in Windows 10")</f>
        <v>Search Results - Enable or Disable Show Cloud Content in Windows 10</v>
      </c>
      <c r="B3087" s="9" t="s">
        <v>517</v>
      </c>
      <c r="C3087" s="19"/>
      <c r="D3087" s="19"/>
      <c r="E3087" s="19"/>
      <c r="F3087" s="19"/>
      <c r="G3087" s="19"/>
      <c r="H3087" s="19"/>
      <c r="I3087" s="19"/>
      <c r="J3087" s="19"/>
      <c r="K3087" s="19"/>
      <c r="L3087" s="19"/>
      <c r="M3087" s="19"/>
      <c r="N3087" s="19"/>
      <c r="O3087" s="19"/>
      <c r="P3087" s="19"/>
      <c r="Q3087" s="19"/>
      <c r="R3087" s="19"/>
      <c r="S3087" s="19"/>
      <c r="T3087" s="19"/>
      <c r="U3087" s="19"/>
      <c r="V3087" s="19"/>
    </row>
    <row r="3088" ht="27.0" customHeight="1">
      <c r="A3088" s="8" t="str">
        <f>HYPERLINK("https://www.tenforums.com/tutorials/88817-save-search-windows-10-a.html","Search - Save in Windows 10")</f>
        <v>Search - Save in Windows 10</v>
      </c>
      <c r="B3088" s="9" t="s">
        <v>2655</v>
      </c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</row>
    <row r="3089" ht="27.0" customHeight="1">
      <c r="A3089" s="8" t="str">
        <f>HYPERLINK("https://www.tenforums.com/tutorials/79054-create-search-shortcut-windows-10-a.html","Search Shortcut - Create in Windows 10")</f>
        <v>Search Shortcut - Create in Windows 10</v>
      </c>
      <c r="B3089" s="10" t="s">
        <v>2656</v>
      </c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</row>
    <row r="3090" ht="27.0" customHeight="1">
      <c r="A3090" s="8" t="str">
        <f>HYPERLINK("https://www.tenforums.com/tutorials/66002-cortana-web-search-results-show-ms-edge-internet-explorer.html","Search Web Results - Show in MS Edge or Internet Explorer ")</f>
        <v>Search Web Results - Show in MS Edge or Internet Explorer </v>
      </c>
      <c r="B3090" s="9" t="s">
        <v>674</v>
      </c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</row>
    <row r="3091" ht="27.0" customHeight="1">
      <c r="A3091" s="8" t="str">
        <f>HYPERLINK("https://www.tenforums.com/tutorials/109878-search-bing-notepad-windows-10-a.html","Search with Bing from Notepad in Windows 10")</f>
        <v>Search with Bing from Notepad in Windows 10</v>
      </c>
      <c r="B3091" s="9" t="s">
        <v>277</v>
      </c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</row>
    <row r="3092" ht="27.0" customHeight="1">
      <c r="A3092" s="8" t="str">
        <f>HYPERLINK("https://www.tenforums.com/tutorials/74985-searches-folder-move-location-windows-10-a.html","Searches Folder - Move Location in Windows 10")</f>
        <v>Searches Folder - Move Location in Windows 10</v>
      </c>
      <c r="B3092" s="10" t="s">
        <v>2657</v>
      </c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</row>
    <row r="3093" ht="27.0" customHeight="1">
      <c r="A3093" s="8" t="str">
        <f>HYPERLINK("https://www.tenforums.com/tutorials/61944-seatools-dos-hard-drive-diagnostic.html","SeaTools for DOS - Hard Drive Diagnostic ")</f>
        <v>SeaTools for DOS - Hard Drive Diagnostic </v>
      </c>
      <c r="B3093" s="9" t="s">
        <v>2658</v>
      </c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</row>
    <row r="3094" ht="27.0" customHeight="1">
      <c r="A3094" s="8" t="str">
        <f>HYPERLINK("https://www.tenforums.com/tutorials/73967-hide-show-seconds-taskbar-clock-windows-10-a.html","Seconds - Hide or Show on Taskbar Clock in Windows 10 ")</f>
        <v>Seconds - Hide or Show on Taskbar Clock in Windows 10 </v>
      </c>
      <c r="B3094" s="9" t="s">
        <v>512</v>
      </c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</row>
    <row r="3095" ht="27.0" customHeight="1">
      <c r="A3095" s="8" t="str">
        <f>HYPERLINK("https://www.tenforums.com/tutorials/85332-check-if-secure-boot-enabled-disabled-windows-10-a.html","Secure Boot - Check if Enabled or Disabled in Windows 10")</f>
        <v>Secure Boot - Check if Enabled or Disabled in Windows 10</v>
      </c>
      <c r="B3095" s="10" t="s">
        <v>2659</v>
      </c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</row>
    <row r="3096" ht="27.0" customHeight="1">
      <c r="A3096" s="8" t="str">
        <f>HYPERLINK("https://www.tenforums.com/tutorials/85279-enable-disable-secure-boot-windows-10-pc.html","Secure Boot - Enable or Disable on Windows 10 PC")</f>
        <v>Secure Boot - Enable or Disable on Windows 10 PC</v>
      </c>
      <c r="B3096" s="10" t="s">
        <v>2660</v>
      </c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</row>
    <row r="3097" ht="27.0" customHeight="1">
      <c r="A3097" s="8" t="str">
        <f>HYPERLINK("https://www.tenforums.com/tutorials/124286-add-secure-delete-context-menu-windows-10-a.html","Secure Delete - Add to Context Menu in Windows 10")</f>
        <v>Secure Delete - Add to Context Menu in Windows 10</v>
      </c>
      <c r="B3097" s="9" t="s">
        <v>2661</v>
      </c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</row>
    <row r="3098" ht="27.0" customHeight="1">
      <c r="A3098" s="8" t="str">
        <f>HYPERLINK("https://www.tenforums.com/tutorials/124353-add-secure-delete-recycle-bin-context-menu-windows-10-a.html","Secure Delete - Add to Recycle Bin Context Menu in Windows 10")</f>
        <v>Secure Delete - Add to Recycle Bin Context Menu in Windows 10</v>
      </c>
      <c r="B3098" s="9" t="s">
        <v>2501</v>
      </c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</row>
    <row r="3099" ht="27.0" customHeight="1">
      <c r="A3099" s="8" t="str">
        <f>HYPERLINK("https://www.tenforums.com/tutorials/15697-secure-sign-ctrl-alt-delete-enable-disable-windows-10-a.html","Secure Sign-in with Ctrl+Alt+Delete - Enable or Disable in Windows 10")</f>
        <v>Secure Sign-in with Ctrl+Alt+Delete - Enable or Disable in Windows 10</v>
      </c>
      <c r="B3099" s="9" t="s">
        <v>685</v>
      </c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</row>
    <row r="3100" ht="27.0" customHeight="1">
      <c r="A3100" s="8" t="str">
        <f>HYPERLINK("https://www.tenforums.com/tutorials/107171-turn-off-security-maintenance-messages-windows-10-a.html","Security and Maintenance Messages - Turn On or Off in Windows 10")</f>
        <v>Security and Maintenance Messages - Turn On or Off in Windows 10</v>
      </c>
      <c r="B3100" s="9" t="s">
        <v>2662</v>
      </c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</row>
    <row r="3101" ht="27.0" customHeight="1">
      <c r="A3101" s="8" t="str">
        <f>HYPERLINK("https://www.tenforums.com/tutorials/107172-backup-restore-security-maintenance-settings-windows-10-a.html","Security and Maintenance Settings - Backup and Restore in Windows 10")</f>
        <v>Security and Maintenance Settings - Backup and Restore in Windows 10</v>
      </c>
      <c r="B3101" s="9" t="s">
        <v>2663</v>
      </c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</row>
    <row r="3102" ht="27.0" customHeight="1">
      <c r="A3102" s="8" t="str">
        <f>HYPERLINK("https://www.tenforums.com/tutorials/84467-find-security-identifier-sid-user-windows.html","Security Identifier (SID) of User - Find in Windows")</f>
        <v>Security Identifier (SID) of User - Find in Windows</v>
      </c>
      <c r="B3102" s="10" t="s">
        <v>44</v>
      </c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</row>
    <row r="3103" ht="27.0" customHeight="1">
      <c r="A3103" s="8" t="str">
        <f>HYPERLINK("https://www.tenforums.com/tutorials/123274-change-security-key-pin-log-into-apps-windows-10-a.html","Security Key PIN - Change to Log into Apps in Windows 10")</f>
        <v>Security Key PIN - Change to Log into Apps in Windows 10</v>
      </c>
      <c r="B3103" s="9" t="s">
        <v>2664</v>
      </c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</row>
    <row r="3104" ht="27.0" customHeight="1">
      <c r="A3104" s="8" t="str">
        <f>HYPERLINK("https://www.tenforums.com/tutorials/123345-reset-security-key-factory-defaults-windows-10-a.html","Security Key - Reset to Factory Defaults in Windows 10")</f>
        <v>Security Key - Reset to Factory Defaults in Windows 10</v>
      </c>
      <c r="B3104" s="9" t="s">
        <v>2665</v>
      </c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</row>
    <row r="3105" ht="27.0" customHeight="1">
      <c r="A3105" s="8" t="str">
        <f>HYPERLINK("https://www.tenforums.com/tutorials/123248-set-up-security-key-log-into-apps-windows-10-a.html","Security Key - Set Up to Log into Apps in Windows 10")</f>
        <v>Security Key - Set Up to Log into Apps in Windows 10</v>
      </c>
      <c r="B3105" s="9" t="s">
        <v>2666</v>
      </c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</row>
    <row r="3106" ht="27.0" customHeight="1">
      <c r="A3106" s="8" t="str">
        <f>HYPERLINK("https://www.tenforums.com/tutorials/68588-local-security-policy-settings-reset-default-windows.html","Security Policy Settings - Reset to Default in Windows")</f>
        <v>Security Policy Settings - Reset to Default in Windows</v>
      </c>
      <c r="B3106" s="10" t="s">
        <v>2667</v>
      </c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</row>
    <row r="3107" ht="27.0" customHeight="1">
      <c r="A3107" s="8" t="str">
        <f>HYPERLINK("https://www.tenforums.com/tutorials/113091-view-security-providers-windows-security-app-windows-10-a.html","Security Providers - View in Windows Security app in Windows 10")</f>
        <v>Security Providers - View in Windows Security app in Windows 10</v>
      </c>
      <c r="B3107" s="9" t="s">
        <v>2668</v>
      </c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</row>
    <row r="3108" ht="27.0" customHeight="1">
      <c r="A3108" s="8" t="str">
        <f>HYPERLINK("https://www.tenforums.com/tutorials/117755-enable-disable-security-questions-local-accounts-windows-10-a.html","Security Questions for Local Accounts - Enable or Disable  in Windows 10")</f>
        <v>Security Questions for Local Accounts - Enable or Disable  in Windows 10</v>
      </c>
      <c r="B3108" s="9" t="s">
        <v>1414</v>
      </c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</row>
    <row r="3109" ht="27.0" customHeight="1">
      <c r="A3109" s="8" t="str">
        <f>HYPERLINK("https://www.tenforums.com/tutorials/72865-security-tab-files-folders-properties-remove-windows-10-a.html","Security tab in Files and Folders Properties - Remove in Windows 10 ")</f>
        <v>Security tab in Files and Folders Properties - Remove in Windows 10 </v>
      </c>
      <c r="B3109" s="9" t="s">
        <v>2669</v>
      </c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</row>
    <row r="3110" ht="27.0" customHeight="1">
      <c r="A3110" s="8" t="str">
        <f>HYPERLINK("https://www.tenforums.com/tutorials/20078-select-context-menu-add-remove-windows-10-a.html","Select Context Menu - Add or Remove in Windows 10")</f>
        <v>Select Context Menu - Add or Remove in Windows 10</v>
      </c>
      <c r="B3110" s="9" t="s">
        <v>2670</v>
      </c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</row>
    <row r="3111" ht="27.0" customHeight="1">
      <c r="A3111" s="8" t="str">
        <f>HYPERLINK("https://www.tenforums.com/tutorials/20616-select-items-using-check-boxes-turn-off-windows-10-a.html","Select Items using Check Boxes - Turn On or Off in Windows 10")</f>
        <v>Select Items using Check Boxes - Turn On or Off in Windows 10</v>
      </c>
      <c r="B3111" s="9" t="s">
        <v>413</v>
      </c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</row>
    <row r="3112" ht="27.0" customHeight="1">
      <c r="A3112" s="8" t="str">
        <f>HYPERLINK("https://www.tenforums.com/tutorials/113215-change-color-translucent-selection-rectangle-windows.html","Selection Rectangle - Change Color in Windows")</f>
        <v>Selection Rectangle - Change Color in Windows</v>
      </c>
      <c r="B3112" s="9" t="s">
        <v>2671</v>
      </c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</row>
    <row r="3113" ht="27.0" customHeight="1">
      <c r="A3113" s="8" t="str">
        <f>HYPERLINK("https://www.tenforums.com/tutorials/113254-turn-off-translucent-selection-rectangle-desktop-windows.html","Selection Rectangle on Desktop - Turn On or Off in Windows")</f>
        <v>Selection Rectangle on Desktop - Turn On or Off in Windows</v>
      </c>
      <c r="B3113" s="9" t="s">
        <v>2672</v>
      </c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</row>
    <row r="3114" ht="27.0" customHeight="1">
      <c r="A3114" s="8" t="str">
        <f>HYPERLINK("https://www.tenforums.com/tutorials/7054-feedback-send-microsoft-windows-10-a.html","Send Feedback to Microsoft in Windows 10")</f>
        <v>Send Feedback to Microsoft in Windows 10</v>
      </c>
      <c r="B3114" s="9" t="s">
        <v>993</v>
      </c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</row>
    <row r="3115" ht="27.0" customHeight="1">
      <c r="A3115" s="8" t="str">
        <f>HYPERLINK("https://www.tenforums.com/tutorials/69524-send-context-menu-add-remove-drives-windows-10-a.html","Send to Context Menu - Add or Remove Drives in Windows 10 ")</f>
        <v>Send to Context Menu - Add or Remove Drives in Windows 10 </v>
      </c>
      <c r="B3115" s="9" t="s">
        <v>890</v>
      </c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</row>
    <row r="3116" ht="27.0" customHeight="1">
      <c r="A3116" s="8" t="str">
        <f>HYPERLINK("https://www.tenforums.com/tutorials/69464-send-context-menu-add-remove-windows-10-a.html","Send to Context Menu - Add or Remove in Windows 10 ")</f>
        <v>Send to Context Menu - Add or Remove in Windows 10 </v>
      </c>
      <c r="B3116" s="9" t="s">
        <v>2673</v>
      </c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</row>
    <row r="3117" ht="27.0" customHeight="1">
      <c r="A3117" s="11" t="str">
        <f>HYPERLINK("https://www.tenforums.com/tutorials/143383-add-remove-items-send-context-menu-windows.html","Send To context menu - Add or Remove Items in Windows")</f>
        <v>Send To context menu - Add or Remove Items in Windows</v>
      </c>
      <c r="B3117" s="10" t="s">
        <v>2674</v>
      </c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</row>
    <row r="3118" ht="27.0" customHeight="1">
      <c r="A3118" s="8" t="str">
        <f>HYPERLINK("https://www.tenforums.com/tutorials/22914-quick-launch-add-remove-send-context-menu-windows-10-a.html","Send to Context Menu - Add or Remove Quick Launch in Windows 10")</f>
        <v>Send to Context Menu - Add or Remove Quick Launch in Windows 10</v>
      </c>
      <c r="B3118" s="9" t="s">
        <v>2470</v>
      </c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</row>
    <row r="3119" ht="27.0" customHeight="1">
      <c r="A3119" s="11" t="str">
        <f>HYPERLINK("https://www.tenforums.com/tutorials/151383-how-add-printer-send-context-menu-windows-10-a.html","Send To Context Menu - Add Printer in Windows 10")</f>
        <v>Send To Context Menu - Add Printer in Windows 10</v>
      </c>
      <c r="B3119" s="10" t="s">
        <v>2402</v>
      </c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</row>
    <row r="3120" ht="27.0" customHeight="1">
      <c r="A3120" s="8" t="str">
        <f>HYPERLINK("https://www.tenforums.com/tutorials/69530-send-context-menu-enable-disable-delay-building-windows-10-a.html","Send to Context Menu - Enable or Disable Delay Building in Windows 10 ")</f>
        <v>Send to Context Menu - Enable or Disable Delay Building in Windows 10 </v>
      </c>
      <c r="B3120" s="9" t="s">
        <v>2675</v>
      </c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</row>
    <row r="3121" ht="27.0" customHeight="1">
      <c r="A3121" s="8" t="str">
        <f>HYPERLINK("https://www.tenforums.com/tutorials/69450-send-context-menu-restore-default-items-windows-10-a.html","Send to Context Menu - Restore Default Items in Windows 10 ")</f>
        <v>Send to Context Menu - Restore Default Items in Windows 10 </v>
      </c>
      <c r="B3121" s="9" t="s">
        <v>2676</v>
      </c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</row>
    <row r="3122" ht="27.0" customHeight="1">
      <c r="A3122" s="8" t="str">
        <f>HYPERLINK("https://www.tenforums.com/tutorials/117258-change-send-compressed-zipped-folder-icon-windows.html","Send to Compressed (zipped) Folder Icon - Change in Windows")</f>
        <v>Send to Compressed (zipped) Folder Icon - Change in Windows</v>
      </c>
      <c r="B3122" s="9" t="s">
        <v>2677</v>
      </c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</row>
    <row r="3123" ht="27.0" customHeight="1">
      <c r="A3123" s="8" t="str">
        <f>HYPERLINK("https://www.tenforums.com/tutorials/117222-change-send-desktop-create-shortcut-icon-windows.html","Send to Desktop (create shortcut) Icon - Change in Windows")</f>
        <v>Send to Desktop (create shortcut) Icon - Change in Windows</v>
      </c>
      <c r="B3123" s="9" t="s">
        <v>2678</v>
      </c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</row>
    <row r="3124" ht="27.0" customHeight="1">
      <c r="A3124" s="8" t="str">
        <f>HYPERLINK("https://www.tenforums.com/tutorials/117230-change-send-mail-recipient-icon-windows.html","Send to Mail Recipient Icon - Change in Windows")</f>
        <v>Send to Mail Recipient Icon - Change in Windows</v>
      </c>
      <c r="B3124" s="9" t="s">
        <v>2679</v>
      </c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</row>
    <row r="3125" ht="27.0" customHeight="1">
      <c r="A3125" s="8" t="str">
        <f>HYPERLINK("https://www.tenforums.com/tutorials/78926-find-serial-number-windows-pc.html","Serial Number - Find for Windows PC")</f>
        <v>Serial Number - Find for Windows PC</v>
      </c>
      <c r="B3125" s="10" t="s">
        <v>2680</v>
      </c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</row>
    <row r="3126" ht="27.0" customHeight="1">
      <c r="A3126" s="8" t="str">
        <f>HYPERLINK("https://www.tenforums.com/tutorials/87131-find-serial-number-hard-drive-windows.html","Serial Number of Hard Drive - Find in Windows")</f>
        <v>Serial Number of Hard Drive - Find in Windows</v>
      </c>
      <c r="B3126" s="9" t="s">
        <v>1205</v>
      </c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</row>
    <row r="3127" ht="27.0" customHeight="1">
      <c r="A3127" s="8" t="str">
        <f>HYPERLINK("https://www.tenforums.com/tutorials/91089-delete-service-windows.html","Service - Delete in Windows")</f>
        <v>Service - Delete in Windows</v>
      </c>
      <c r="B3127" s="9" t="s">
        <v>2681</v>
      </c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</row>
    <row r="3128" ht="27.0" customHeight="1">
      <c r="A3128" s="11" t="str">
        <f>HYPERLINK("https://www.tenforums.com/tutorials/147897-how-add-services-control-panel-windows-7-8-10-a.html","Services - Add to Control Panel in Windows 7, 8, and 10")</f>
        <v>Services - Add to Control Panel in Windows 7, 8, and 10</v>
      </c>
      <c r="B3128" s="10" t="s">
        <v>603</v>
      </c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</row>
    <row r="3129" ht="27.0" customHeight="1">
      <c r="A3129" s="8" t="str">
        <f>HYPERLINK("https://www.tenforums.com/tutorials/126607-export-list-running-stopped-services-windows.html","Services - Export List of Running and Stopped Services in Windows")</f>
        <v>Services - Export List of Running and Stopped Services in Windows</v>
      </c>
      <c r="B3129" s="9" t="s">
        <v>2682</v>
      </c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</row>
    <row r="3130" ht="27.0" customHeight="1">
      <c r="A3130" s="8" t="str">
        <f>HYPERLINK("https://www.tenforums.com/tutorials/57567-services-restore-default-services-windows-10-a.html","Services - Restore Default Services in Windows 10")</f>
        <v>Services - Restore Default Services in Windows 10</v>
      </c>
      <c r="B3130" s="9" t="s">
        <v>2683</v>
      </c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</row>
    <row r="3131" ht="27.0" customHeight="1">
      <c r="A3131" s="8" t="str">
        <f>HYPERLINK("https://www.tenforums.com/tutorials/4499-services-start-stop-disable-windows-10-a.html","Services - Start, Stop, and Disable in Windows 10")</f>
        <v>Services - Start, Stop, and Disable in Windows 10</v>
      </c>
      <c r="B3131" s="9" t="s">
        <v>2684</v>
      </c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</row>
    <row r="3132" ht="27.0" customHeight="1">
      <c r="A3132" s="8" t="str">
        <f>HYPERLINK("https://www.tenforums.com/tutorials/26720-set-desktop-background-add-remove-context-menu-windows-10-a.html","Set as desktop background - Add or Remove Context Menu in Windows 10")</f>
        <v>Set as desktop background - Add or Remove Context Menu in Windows 10</v>
      </c>
      <c r="B3132" s="9" t="s">
        <v>2685</v>
      </c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</row>
    <row r="3133" ht="27.0" customHeight="1">
      <c r="A3133" s="8" t="str">
        <f>HYPERLINK("https://www.tenforums.com/tutorials/73789-set-save-location-library-add-context-menu-windows-10-a.html","Set save location for Library - Add to Context Menu in Windows 10 ")</f>
        <v>Set save location for Library - Add to Context Menu in Windows 10 </v>
      </c>
      <c r="B3133" s="9" t="s">
        <v>2686</v>
      </c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</row>
    <row r="3134" ht="27.0" customHeight="1">
      <c r="A3134" s="8" t="str">
        <f>HYPERLINK("https://www.tenforums.com/tutorials/109957-change-how-apps-websites-automatically-open-sets-windows-10-a.html","Sets - Change how Apps and Websites Automatically Open in Windows 10")</f>
        <v>Sets - Change how Apps and Websites Automatically Open in Windows 10</v>
      </c>
      <c r="B3134" s="9" t="s">
        <v>2687</v>
      </c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</row>
    <row r="3135" ht="27.0" customHeight="1">
      <c r="A3135" s="8" t="str">
        <f>HYPERLINK("https://www.tenforums.com/tutorials/109953-enable-disable-sets-windows-10-a.html","Sets - Enable or Disable in Windows 10")</f>
        <v>Sets - Enable or Disable in Windows 10</v>
      </c>
      <c r="B3135" s="9" t="s">
        <v>2688</v>
      </c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</row>
    <row r="3136" ht="27.0" customHeight="1">
      <c r="A3136" s="8" t="str">
        <f>HYPERLINK("https://www.tenforums.com/tutorials/111413-change-new-tab-page-settings-sets-windows-10-a.html","Sets New Tab Page Settings - Change in Windows 10")</f>
        <v>Sets New Tab Page Settings - Change in Windows 10</v>
      </c>
      <c r="B3136" s="9" t="s">
        <v>2689</v>
      </c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</row>
    <row r="3137" ht="27.0" customHeight="1">
      <c r="A3137" s="8" t="str">
        <f>HYPERLINK("https://www.tenforums.com/tutorials/107474-add-remove-apps-not-included-sets-tabs-windows-10-a.html","Sets of Tabs - Add or Remove Apps to Not be Included in Windows 10")</f>
        <v>Sets of Tabs - Add or Remove Apps to Not be Included in Windows 10</v>
      </c>
      <c r="B3137" s="9" t="s">
        <v>2690</v>
      </c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</row>
    <row r="3138" ht="27.0" customHeight="1">
      <c r="A3138" s="8" t="str">
        <f>HYPERLINK("https://www.tenforums.com/tutorials/111370-open-app-new-tab-sets-windows-10-a.html","Sets - Open App in New Tab in Windows 10")</f>
        <v>Sets - Open App in New Tab in Windows 10</v>
      </c>
      <c r="B3138" s="9" t="s">
        <v>2691</v>
      </c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</row>
    <row r="3139" ht="27.0" customHeight="1">
      <c r="A3139" s="8" t="str">
        <f>HYPERLINK("https://www.tenforums.com/tutorials/107462-turn-off-showing-tabs-sets-alt-tab-windows-10-a.html","Sets - Turn On or Off Showing Tabs for Sets in Alt+Tab in Windows 10")</f>
        <v>Sets - Turn On or Off Showing Tabs for Sets in Alt+Tab in Windows 10</v>
      </c>
      <c r="B3139" s="9" t="s">
        <v>132</v>
      </c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</row>
    <row r="3140" ht="27.0" customHeight="1">
      <c r="A3140" s="8" t="str">
        <f>HYPERLINK("https://www.tenforums.com/tutorials/102362-turn-off-tabs-apps-sets-windows-10-a.html","Sets - Turn On or Off Tabs in apps in Windows 10")</f>
        <v>Sets - Turn On or Off Tabs in apps in Windows 10</v>
      </c>
      <c r="B3140" s="9" t="s">
        <v>2692</v>
      </c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</row>
    <row r="3141" ht="27.0" customHeight="1">
      <c r="A3141" s="12" t="str">
        <f>HYPERLINK("https://www.tenforums.com/tutorials/154066-how-add-remove-settings-win-x-menu-windows-10-a.html","Settings - Add or Remove on Win+X Menu in Windows 10 ")</f>
        <v>Settings - Add or Remove on Win+X Menu in Windows 10 </v>
      </c>
      <c r="B3141" s="10" t="s">
        <v>2693</v>
      </c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</row>
    <row r="3142" ht="27.0" customHeight="1">
      <c r="A3142" s="8" t="str">
        <f>HYPERLINK("https://www.tenforums.com/tutorials/81788-add-remove-samples-settings-page-windows-10-a.html","Settings - Add or Remove Samples Page in Windows 10")</f>
        <v>Settings - Add or Remove Samples Page in Windows 10</v>
      </c>
      <c r="B3142" s="10" t="s">
        <v>2600</v>
      </c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</row>
    <row r="3143" ht="27.0" customHeight="1">
      <c r="A3143" s="8" t="str">
        <f>HYPERLINK("https://www.tenforums.com/tutorials/68628-add-remove-share-settings-page-windows-10-a.html","Settings - Add or Remove Share Page in Windows 10")</f>
        <v>Settings - Add or Remove Share Page in Windows 10</v>
      </c>
      <c r="B3143" s="9" t="s">
        <v>2694</v>
      </c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</row>
    <row r="3144" ht="27.0" customHeight="1">
      <c r="A3144" s="8" t="str">
        <f>HYPERLINK("https://www.tenforums.com/tutorials/70690-windows-insider-program-settings-page-add-remove-windows-10-a.html","Settings - Add or Remove Windows Insider Program Page in Windows 10 ")</f>
        <v>Settings - Add or Remove Windows Insider Program Page in Windows 10 </v>
      </c>
      <c r="B3144" s="9" t="s">
        <v>2695</v>
      </c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</row>
    <row r="3145" ht="27.0" customHeight="1">
      <c r="A3145" s="11" t="str">
        <f>HYPERLINK("https://www.tenforums.com/tutorials/154531-how-add-settings-control-panel-windows-10-a.html","Settings - Add to Control Panel in Windows 10")</f>
        <v>Settings - Add to Control Panel in Windows 10</v>
      </c>
      <c r="B3145" s="10" t="s">
        <v>604</v>
      </c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</row>
    <row r="3146" ht="27.0" customHeight="1">
      <c r="A3146" s="8" t="str">
        <f>HYPERLINK("https://www.tenforums.com/tutorials/70002-control-panel-settings-enable-disable-windows-10-a.html","Settings and Control Panel - Enable or Disable in Windows 10 ")</f>
        <v>Settings and Control Panel - Enable or Disable in Windows 10 </v>
      </c>
      <c r="B3146" s="9" t="s">
        <v>613</v>
      </c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</row>
    <row r="3147" ht="27.0" customHeight="1">
      <c r="A3147" s="8" t="str">
        <f>HYPERLINK("https://www.tenforums.com/tutorials/31872-settings-context-menu-add-remove-windows-10-a.html","Settings context menu - Add or Remove in Windows 10")</f>
        <v>Settings context menu - Add or Remove in Windows 10</v>
      </c>
      <c r="B3147" s="9" t="s">
        <v>2696</v>
      </c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</row>
    <row r="3148" ht="27.0" customHeight="1">
      <c r="A3148" s="8" t="str">
        <f>HYPERLINK("https://www.tenforums.com/tutorials/78306-settings-hide-show-pages-windows-10-a.html","Settings - Hide or Show Pages in Windows 10")</f>
        <v>Settings - Hide or Show Pages in Windows 10</v>
      </c>
      <c r="B3148" s="10" t="s">
        <v>2697</v>
      </c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</row>
    <row r="3149" ht="27.0" customHeight="1">
      <c r="A3149" s="8" t="str">
        <f>HYPERLINK("https://www.tenforums.com/tutorials/99351-enable-disable-online-tips-help-settings-app-windows-10-a.html","Settings Online Tips and Help - Enable or Disable in Windows 10")</f>
        <v>Settings Online Tips and Help - Enable or Disable in Windows 10</v>
      </c>
      <c r="B3149" s="9" t="s">
        <v>2698</v>
      </c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</row>
    <row r="3150" ht="27.0" customHeight="1">
      <c r="A3150" s="8" t="str">
        <f>HYPERLINK("https://www.tenforums.com/tutorials/3326-settings-open-windows-10-a.html","Settings - Open in Windows 10")</f>
        <v>Settings - Open in Windows 10</v>
      </c>
      <c r="B3150" s="9" t="s">
        <v>2699</v>
      </c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</row>
    <row r="3151" ht="27.0" customHeight="1">
      <c r="A3151" s="8" t="str">
        <f>HYPERLINK("https://www.tenforums.com/tutorials/5543-settings-open-windows-10-mobile-phones.html","Settings - Open in Windows 10 Mobile Phones")</f>
        <v>Settings - Open in Windows 10 Mobile Phones</v>
      </c>
      <c r="B3151" s="9" t="s">
        <v>2700</v>
      </c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</row>
    <row r="3152" ht="27.0" customHeight="1">
      <c r="A3152" s="8" t="str">
        <f>HYPERLINK("https://www.tenforums.com/tutorials/66491-win-x-menu-show-control-panel-settings-windows-10-a.html","Settings or Control Panel - Show in Win+X Menu in Windows 10 ")</f>
        <v>Settings or Control Panel - Show in Win+X Menu in Windows 10 </v>
      </c>
      <c r="B3152" s="9" t="s">
        <v>2701</v>
      </c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</row>
    <row r="3153" ht="27.0" customHeight="1">
      <c r="A3153" s="8" t="str">
        <f>HYPERLINK("https://www.tenforums.com/tutorials/78214-settings-pages-list-uri-shortcuts-windows-10-a.html","Settings Pages List of URI Shortcuts in Windows 10")</f>
        <v>Settings Pages List of URI Shortcuts in Windows 10</v>
      </c>
      <c r="B3153" s="10" t="s">
        <v>2702</v>
      </c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</row>
    <row r="3154" ht="27.0" customHeight="1">
      <c r="A3154" s="8" t="str">
        <f>HYPERLINK("https://www.tenforums.com/tutorials/86162-create-shortcuts-open-settings-pages-windows-10-a.html","Settings Pages Shortcuts - Create in Windows 10")</f>
        <v>Settings Pages Shortcuts - Create in Windows 10</v>
      </c>
      <c r="B3154" s="9" t="s">
        <v>2703</v>
      </c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</row>
    <row r="3155" ht="27.0" customHeight="1">
      <c r="A3155" s="8" t="str">
        <f>HYPERLINK("https://www.tenforums.com/tutorials/3403-pin-start-unpin-start-items-windows-10-a.html","Settings - Pin to Start in Windows 10")</f>
        <v>Settings - Pin to Start in Windows 10</v>
      </c>
      <c r="B3155" s="9" t="s">
        <v>2289</v>
      </c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</row>
    <row r="3156" ht="27.0" customHeight="1">
      <c r="A3156" s="8" t="str">
        <f>HYPERLINK("https://www.tenforums.com/tutorials/46403-settings-shortcut-create-windows-10-a.html","Settings shortcut - Create in Windows 10")</f>
        <v>Settings shortcut - Create in Windows 10</v>
      </c>
      <c r="B3156" s="9" t="s">
        <v>2704</v>
      </c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</row>
    <row r="3157" ht="27.0" customHeight="1">
      <c r="A3157" s="8" t="str">
        <f>HYPERLINK("https://www.tenforums.com/tutorials/100541-turn-off-suggested-content-settings-app-windows-10-a.html","Settings Suggested Content - Turn On or Off in Windows 10")</f>
        <v>Settings Suggested Content - Turn On or Off in Windows 10</v>
      </c>
      <c r="B3157" s="9" t="s">
        <v>2705</v>
      </c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</row>
    <row r="3158" ht="27.0" customHeight="1">
      <c r="A3158" s="8" t="str">
        <f>HYPERLINK("https://www.tenforums.com/tutorials/2895-sfc-command-run-windows-10-a.html","SFC Command - Run in Windows 10")</f>
        <v>SFC Command - Run in Windows 10</v>
      </c>
      <c r="B3158" s="9" t="s">
        <v>2706</v>
      </c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</row>
    <row r="3159" ht="27.0" customHeight="1">
      <c r="A3159" s="11" t="str">
        <f>HYPERLINK("https://www.tenforums.com/tutorials/152128-how-add-sfc-scannow-context-menu-windows-10-a.html","SFC SCANNOW Context Menu - Add in Windows 10")</f>
        <v>SFC SCANNOW Context Menu - Add in Windows 10</v>
      </c>
      <c r="B3159" s="10" t="s">
        <v>2707</v>
      </c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</row>
    <row r="3160" ht="27.0" customHeight="1">
      <c r="A3160" s="8" t="str">
        <f>HYPERLINK("https://www.tenforums.com/tutorials/70947-turn-off-app-synchronization-between-devices-window-10-a.html","Share Apps Across Devices - Turn On or Off in Windows 10")</f>
        <v>Share Apps Across Devices - Turn On or Off in Windows 10</v>
      </c>
      <c r="B3160" s="9" t="s">
        <v>170</v>
      </c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</row>
    <row r="3161" ht="27.0" customHeight="1">
      <c r="A3161" s="8" t="str">
        <f>HYPERLINK("https://www.tenforums.com/tutorials/73630-add-remove-share-context-menu-windows-10-a.html","Share context menu - Add or Remove in Windows 10 ")</f>
        <v>Share context menu - Add or Remove in Windows 10 </v>
      </c>
      <c r="B3161" s="9" t="s">
        <v>2708</v>
      </c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</row>
    <row r="3162" ht="27.0" customHeight="1">
      <c r="A3162" s="8" t="str">
        <f>HYPERLINK("https://www.tenforums.com/tutorials/86503-copy-link-microsoft-edge-windows-10-a.html","Share - Copy Link in Microsoft Edge in Windows 10")</f>
        <v>Share - Copy Link in Microsoft Edge in Windows 10</v>
      </c>
      <c r="B3162" s="9" t="s">
        <v>629</v>
      </c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</row>
    <row r="3163" ht="27.0" customHeight="1">
      <c r="A3163" s="8" t="str">
        <f>HYPERLINK("https://www.tenforums.com/tutorials/111783-share-files-folders-over-network-windows-10-a.html","Share Files and Folders Over a Network in Windows 10")</f>
        <v>Share Files and Folders Over a Network in Windows 10</v>
      </c>
      <c r="B3163" s="9" t="s">
        <v>2709</v>
      </c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</row>
    <row r="3164" ht="27.0" customHeight="1">
      <c r="A3164" s="8" t="str">
        <f>HYPERLINK("https://www.tenforums.com/tutorials/68649-share-files-using-app-windows-10-a.html","Share Files using an App in Windows 10")</f>
        <v>Share Files using an App in Windows 10</v>
      </c>
      <c r="B3164" s="9" t="s">
        <v>2710</v>
      </c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</row>
    <row r="3165" ht="27.0" customHeight="1">
      <c r="A3165" s="8" t="str">
        <f>HYPERLINK("https://www.tenforums.com/tutorials/78547-share-flyout-app-suggestions-turn-off-windows-10-a.html","Share flyout App Suggestions - Turn On or Off in Windows 10")</f>
        <v>Share flyout App Suggestions - Turn On or Off in Windows 10</v>
      </c>
      <c r="B3165" s="10" t="s">
        <v>167</v>
      </c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</row>
    <row r="3166" ht="27.0" customHeight="1">
      <c r="A3166" s="8" t="str">
        <f>HYPERLINK("https://www.tenforums.com/tutorials/101147-share-printer-windows-10-a.html","Share Printer in Windows 10")</f>
        <v>Share Printer in Windows 10</v>
      </c>
      <c r="B3166" s="9" t="s">
        <v>2408</v>
      </c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</row>
    <row r="3167" ht="27.0" customHeight="1">
      <c r="A3167" s="8" t="str">
        <f>HYPERLINK("https://www.tenforums.com/tutorials/68628-add-remove-share-settings-page-windows-10-a.html","Share Settings Page - Turn On or Off in Windows 10")</f>
        <v>Share Settings Page - Turn On or Off in Windows 10</v>
      </c>
      <c r="B3167" s="10" t="s">
        <v>2694</v>
      </c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</row>
    <row r="3168" ht="27.0" customHeight="1">
      <c r="A3168" s="8" t="str">
        <f>HYPERLINK("https://www.tenforums.com/tutorials/68704-turn-off-apps-share-windows-10-a.html","Share - Turn On or Off Apps to Share from in Windows 10")</f>
        <v>Share - Turn On or Off Apps to Share from in Windows 10</v>
      </c>
      <c r="B3168" s="10" t="s">
        <v>203</v>
      </c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</row>
    <row r="3169" ht="27.0" customHeight="1">
      <c r="A3169" s="8" t="str">
        <f>HYPERLINK("https://www.tenforums.com/tutorials/68720-turn-off-show-most-used-apps-top-share-windows-10-a.html","Share - Turn On or Off Show Most Used Apps at Top in Windows 10")</f>
        <v>Share - Turn On or Off Show Most Used Apps at Top in Windows 10</v>
      </c>
      <c r="B3169" s="10" t="s">
        <v>2711</v>
      </c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</row>
    <row r="3170" ht="27.0" customHeight="1">
      <c r="A3170" s="8" t="str">
        <f>HYPERLINK("https://www.tenforums.com/tutorials/46888-share-context-menu-add-remove-windows-10-a.html","Share with Context Menu - Add or Remove in Windows 10")</f>
        <v>Share with Context Menu - Add or Remove in Windows 10</v>
      </c>
      <c r="B3170" s="9" t="s">
        <v>1165</v>
      </c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</row>
    <row r="3171" ht="27.0" customHeight="1">
      <c r="A3171" s="8" t="str">
        <f>HYPERLINK("https://www.tenforums.com/tutorials/109989-enable-disable-shared-experiences-windows-10-a.html","Shared Experiences - Enable or Disable in Windows 10")</f>
        <v>Shared Experiences - Enable or Disable in Windows 10</v>
      </c>
      <c r="B3171" s="9" t="s">
        <v>2712</v>
      </c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</row>
    <row r="3172" ht="27.0" customHeight="1">
      <c r="A3172" s="8" t="str">
        <f>HYPERLINK("https://www.tenforums.com/tutorials/70987-shared-folders-shortcut-create-windows-10-a.html","Shared Folders shortcut - Create in Windows 10 ")</f>
        <v>Shared Folders shortcut - Create in Windows 10 </v>
      </c>
      <c r="B3172" s="9" t="s">
        <v>2713</v>
      </c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</row>
    <row r="3173" ht="27.0" customHeight="1">
      <c r="A3173" s="8" t="str">
        <f>HYPERLINK("https://www.tenforums.com/tutorials/101156-add-shared-printer-windows-10-a.html","Shared Printer - Add in Windows 10")</f>
        <v>Shared Printer - Add in Windows 10</v>
      </c>
      <c r="B3173" s="9" t="s">
        <v>2401</v>
      </c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</row>
    <row r="3174" ht="27.0" customHeight="1">
      <c r="A3174" s="8" t="str">
        <f>HYPERLINK("https://www.tenforums.com/tutorials/111850-backup-restore-network-shares-permissions-windows.html","Shares and Permissions - Backup and Restore in Windows")</f>
        <v>Shares and Permissions - Backup and Restore in Windows</v>
      </c>
      <c r="B3174" s="9" t="s">
        <v>2056</v>
      </c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</row>
    <row r="3175" ht="27.0" customHeight="1">
      <c r="A3175" s="8" t="str">
        <f>HYPERLINK("https://www.tenforums.com/tutorials/3109-shell-commands-windows-10-a.html","Shell Commands in Windows 10")</f>
        <v>Shell Commands in Windows 10</v>
      </c>
      <c r="B3175" s="9" t="s">
        <v>2714</v>
      </c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</row>
    <row r="3176" ht="27.0" customHeight="1">
      <c r="A3176" s="8" t="str">
        <f>HYPERLINK("https://www.tenforums.com/tutorials/93142-always-open-shortcut-normal-minimized-maximized-windows-10-a.html","Shortcut - Always Open as Normal, Minimized, or Maximized in Windows 10")</f>
        <v>Shortcut - Always Open as Normal, Minimized, or Maximized in Windows 10</v>
      </c>
      <c r="B3176" s="9" t="s">
        <v>2715</v>
      </c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</row>
    <row r="3177" ht="27.0" customHeight="1">
      <c r="A3177" s="8" t="str">
        <f>HYPERLINK("https://www.tenforums.com/tutorials/8974-shortcut-arrow-icon-change-remove-restore-windows-10-a.html","Shortcut Arrow Icon - Change, Remove, or Restore in Windows 10")</f>
        <v>Shortcut Arrow Icon - Change, Remove, or Restore in Windows 10</v>
      </c>
      <c r="B3177" s="9" t="s">
        <v>2716</v>
      </c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</row>
    <row r="3178" ht="27.0" customHeight="1">
      <c r="A3178" s="8" t="str">
        <f>HYPERLINK("https://www.tenforums.com/tutorials/93130-assign-keyboard-shortcut-shortcuts-windows-10-a.html","Shortcut - Assign Keyboard Shortcut to in Windows 10")</f>
        <v>Shortcut - Assign Keyboard Shortcut to in Windows 10</v>
      </c>
      <c r="B3178" s="9" t="s">
        <v>1363</v>
      </c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</row>
    <row r="3179" ht="27.0" customHeight="1">
      <c r="A3179" s="8" t="str">
        <f>HYPERLINK("https://www.tenforums.com/tutorials/64168-shortcut-change-icon-windows-10-a.html","Shortcut - Change Icon in Windows 10 ")</f>
        <v>Shortcut - Change Icon in Windows 10 </v>
      </c>
      <c r="B3179" s="9" t="s">
        <v>2717</v>
      </c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</row>
    <row r="3180" ht="27.0" customHeight="1">
      <c r="A3180" s="8" t="str">
        <f>HYPERLINK("https://www.tenforums.com/tutorials/93188-create-custom-shortcut-comment-pop-up-description-windows.html","Shortcut - Create Custom Comment Pop-up Description in Windows")</f>
        <v>Shortcut - Create Custom Comment Pop-up Description in Windows</v>
      </c>
      <c r="B3180" s="9" t="s">
        <v>2718</v>
      </c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</row>
    <row r="3181" ht="27.0" customHeight="1">
      <c r="A3181" s="8" t="str">
        <f>HYPERLINK("https://www.tenforums.com/tutorials/93296-create-shortcut-app-file-folder-drive-website-windows-10-a.html","Shortcut - Create for App, File, Folder, Drive, or Website in Windows 10")</f>
        <v>Shortcut - Create for App, File, Folder, Drive, or Website in Windows 10</v>
      </c>
      <c r="B3181" s="9" t="s">
        <v>2719</v>
      </c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</row>
    <row r="3182" ht="27.0" customHeight="1">
      <c r="A3182" s="8" t="str">
        <f>HYPERLINK("https://www.tenforums.com/tutorials/35485-shortcut-name-extension-template-change-windows.html","Shortcut Name Extension Template - Change in Windows")</f>
        <v>Shortcut Name Extension Template - Change in Windows</v>
      </c>
      <c r="B3182" s="9" t="s">
        <v>2720</v>
      </c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</row>
    <row r="3183" ht="27.0" customHeight="1">
      <c r="A3183" s="8" t="str">
        <f>HYPERLINK("https://www.tenforums.com/tutorials/4663-shortcut-name-extension-turn-off-windows-10-a.html","Shortcut Name Extension - Turn On or Off in Windows 10")</f>
        <v>Shortcut Name Extension - Turn On or Off in Windows 10</v>
      </c>
      <c r="B3183" s="9" t="s">
        <v>2721</v>
      </c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</row>
    <row r="3184" ht="27.0" customHeight="1">
      <c r="A3184" s="8" t="str">
        <f>HYPERLINK("https://www.tenforums.com/tutorials/37959-shortcut-infotip-details-customize-windows.html","Shortcut Infotip Details - Customize in Windows")</f>
        <v>Shortcut Infotip Details - Customize in Windows</v>
      </c>
      <c r="B3184" s="9" t="s">
        <v>1291</v>
      </c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</row>
    <row r="3185" ht="27.0" customHeight="1">
      <c r="A3185" s="8" t="str">
        <f>HYPERLINK("https://www.tenforums.com/tutorials/81130-create-available-networks-shortcut-windows-10-a.html","Show Available Networks shortcut - Create in Windows 10")</f>
        <v>Show Available Networks shortcut - Create in Windows 10</v>
      </c>
      <c r="B3185" s="9" t="s">
        <v>244</v>
      </c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</row>
    <row r="3186" ht="27.0" customHeight="1">
      <c r="A3186" s="8" t="str">
        <f>HYPERLINK("https://www.tenforums.com/tutorials/21027-show-desktop-shortcut-create-windows-10-a.html","Show Desktop Shortcut - Create in Windows 10")</f>
        <v>Show Desktop Shortcut - Create in Windows 10</v>
      </c>
      <c r="B3186" s="9" t="s">
        <v>2722</v>
      </c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</row>
    <row r="3187" ht="27.0" customHeight="1">
      <c r="A3187" s="8" t="str">
        <f>HYPERLINK("https://www.tenforums.com/tutorials/27449-show-window-contents-while-dragging-turn-off-windows-10-a.html","Show window contents while dragging - Turn On or Off in Windows 10")</f>
        <v>Show window contents while dragging - Turn On or Off in Windows 10</v>
      </c>
      <c r="B3187" s="9" t="s">
        <v>2723</v>
      </c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</row>
    <row r="3188" ht="27.0" customHeight="1">
      <c r="A3188" s="8" t="str">
        <f>HYPERLINK("https://www.tenforums.com/tutorials/78485-show-windows-side-side-windows-10-a.html","Show Windows Side by Side in Windows 10")</f>
        <v>Show Windows Side by Side in Windows 10</v>
      </c>
      <c r="B3188" s="10" t="s">
        <v>2724</v>
      </c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</row>
    <row r="3189" ht="27.0" customHeight="1">
      <c r="A3189" s="8" t="str">
        <f>HYPERLINK("https://www.tenforums.com/tutorials/78484-show-windows-stacked-windows-10-a.html","Show Windows Stacked in Windows 10")</f>
        <v>Show Windows Stacked in Windows 10</v>
      </c>
      <c r="B3189" s="10" t="s">
        <v>2725</v>
      </c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</row>
    <row r="3190" ht="27.0" customHeight="1">
      <c r="A3190" s="8" t="str">
        <f>HYPERLINK("https://www.tenforums.com/tutorials/96288-shrink-volume-partition-windows-10-a.html","Shrink Volume or Partition in Windows 10")</f>
        <v>Shrink Volume or Partition in Windows 10</v>
      </c>
      <c r="B3190" s="9" t="s">
        <v>2215</v>
      </c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</row>
    <row r="3191" ht="27.0" customHeight="1">
      <c r="A3191" s="8" t="str">
        <f>HYPERLINK("https://www.tenforums.com/tutorials/96356-read-shrink-volume-log-event-viewer-windows-10-a.html","Shrink Volume - Read Event Viewer Log in Windows 10")</f>
        <v>Shrink Volume - Read Event Viewer Log in Windows 10</v>
      </c>
      <c r="B3191" s="9" t="s">
        <v>951</v>
      </c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</row>
    <row r="3192" ht="27.0" customHeight="1">
      <c r="A3192" s="11" t="s">
        <v>2726</v>
      </c>
      <c r="B3192" s="10" t="s">
        <v>2727</v>
      </c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</row>
    <row r="3193" ht="27.0" customHeight="1">
      <c r="A3193" s="8" t="str">
        <f>HYPERLINK("https://www.tenforums.com/tutorials/7418-shut-down-computer-windows-10-a.html","Shut Down Computer in Windows 10")</f>
        <v>Shut Down Computer in Windows 10</v>
      </c>
      <c r="B3193" s="9" t="s">
        <v>2728</v>
      </c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</row>
    <row r="3194" ht="27.0" customHeight="1">
      <c r="A3194" s="8" t="str">
        <f>HYPERLINK("https://www.tenforums.com/tutorials/96619-add-shut-down-context-menu-windows-10-a.html","Shut down Context Menu -Add in Windows 10")</f>
        <v>Shut down Context Menu -Add in Windows 10</v>
      </c>
      <c r="B3194" s="9" t="s">
        <v>2729</v>
      </c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</row>
    <row r="3195" ht="27.0" customHeight="1">
      <c r="A3195" s="8" t="str">
        <f>HYPERLINK("https://www.tenforums.com/tutorials/104886-disable-shut-down-restart-sleep-hibernate-windows-10-a.html","Shut Down, Restart, Sleep, and Hibernate in Power Menu - Enable or Disable in Windows 10")</f>
        <v>Shut Down, Restart, Sleep, and Hibernate in Power Menu - Enable or Disable in Windows 10</v>
      </c>
      <c r="B3195" s="9" t="s">
        <v>1224</v>
      </c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</row>
    <row r="3196" ht="27.0" customHeight="1">
      <c r="A3196" s="11" t="str">
        <f>HYPERLINK("https://www.tenforums.com/tutorials/137670-change-default-action-shut-down-windows-dialog-windows-10-a.html","Shut Down Windows Dialog Default Action - Change in Windows 10")</f>
        <v>Shut Down Windows Dialog Default Action - Change in Windows 10</v>
      </c>
      <c r="B3196" s="10" t="s">
        <v>2730</v>
      </c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</row>
    <row r="3197" ht="27.0" customHeight="1">
      <c r="A3197" s="8" t="str">
        <f>HYPERLINK("https://www.tenforums.com/tutorials/78343-shutdown-event-tracker-enable-disable-windows-10-a.html","Shutdown Event Tracker - Enable or Disable in Windows 10")</f>
        <v>Shutdown Event Tracker - Enable or Disable in Windows 10</v>
      </c>
      <c r="B3197" s="10" t="s">
        <v>2731</v>
      </c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</row>
    <row r="3198" ht="27.0" customHeight="1">
      <c r="A3198" s="8" t="str">
        <f>HYPERLINK("https://www.tenforums.com/tutorials/78335-shutdown-logs-event-viewer-read-windows.html","Shutdown Logs in Event Viewer - Read in Windows")</f>
        <v>Shutdown Logs in Event Viewer - Read in Windows</v>
      </c>
      <c r="B3198" s="10" t="s">
        <v>955</v>
      </c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</row>
    <row r="3199" ht="27.0" customHeight="1">
      <c r="A3199" s="8" t="str">
        <f>HYPERLINK("https://www.tenforums.com/tutorials/94891-play-sound-shutdown-windows-10-a.html","Shutdown Sound - Play in Windows 10")</f>
        <v>Shutdown Sound - Play in Windows 10</v>
      </c>
      <c r="B3199" s="9" t="s">
        <v>2732</v>
      </c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</row>
    <row r="3200" ht="27.0" customHeight="1">
      <c r="A3200" s="8" t="str">
        <f>HYPERLINK("https://www.tenforums.com/tutorials/129722-allow-prevent-users-groups-shut-down-system-windows-10-a.html","Shut down System - Allow or Prevent Users and Groups in Windows 10")</f>
        <v>Shut down System - Allow or Prevent Users and Groups in Windows 10</v>
      </c>
      <c r="B3200" s="9" t="s">
        <v>2733</v>
      </c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</row>
    <row r="3201" ht="27.0" customHeight="1">
      <c r="A3201" s="8" t="str">
        <f>HYPERLINK("https://www.tenforums.com/tutorials/65810-add-remove-power-menu-icon-sign-screen-windows-10-a.html","Shut down without having to sign in - Enable or Disable in Windows 10")</f>
        <v>Shut down without having to sign in - Enable or Disable in Windows 10</v>
      </c>
      <c r="B3201" s="9" t="s">
        <v>2734</v>
      </c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</row>
    <row r="3202" ht="27.0" customHeight="1">
      <c r="A3202" s="8" t="str">
        <f>HYPERLINK("https://www.tenforums.com/tutorials/84467-find-security-identifier-sid-user-windows.html","SID (Security Identifier) of User - Find in Windows")</f>
        <v>SID (Security Identifier) of User - Find in Windows</v>
      </c>
      <c r="B3202" s="9" t="s">
        <v>44</v>
      </c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</row>
    <row r="3203" ht="27.0" customHeight="1">
      <c r="A3203" s="11" t="str">
        <f>HYPERLINK("https://www.tenforums.com/tutorials/148389-configure-mode-auto-sign-lock-after-restart-windows-10-a.html","Sign in and Lock Automatically after Restart - Configure in Windows 10")</f>
        <v>Sign in and Lock Automatically after Restart - Configure in Windows 10</v>
      </c>
      <c r="B3203" s="10" t="s">
        <v>2735</v>
      </c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</row>
    <row r="3204" ht="27.0" customHeight="1">
      <c r="A3204" s="8" t="str">
        <f>HYPERLINK("https://www.tenforums.com/tutorials/61731-network-icon-lock-sign-screen-add-remove-windows-10-a.html","Sign-in and Lock Screen - Add or Remove Network Icon in Windows 10 ")</f>
        <v>Sign-in and Lock Screen - Add or Remove Network Icon in Windows 10 </v>
      </c>
      <c r="B3204" s="9" t="s">
        <v>1417</v>
      </c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</row>
    <row r="3205" ht="27.0" customHeight="1">
      <c r="A3205" s="8" t="str">
        <f>HYPERLINK("https://www.tenforums.com/tutorials/2411-user-first-sign-animation-turn-off-window-10-a.html","Sign-in Animation - Turn On or Off in Window 10")</f>
        <v>Sign-in Animation - Turn On or Off in Window 10</v>
      </c>
      <c r="B3205" s="9" t="s">
        <v>15</v>
      </c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</row>
    <row r="3206" ht="27.0" customHeight="1">
      <c r="A3206" s="8" t="str">
        <f>HYPERLINK("https://www.tenforums.com/tutorials/49963-windows-update-use-sign-info-auto-finish-set-up-windows-10-a.html","Sign in Automatically at Startup after Windows Update Restart in Windows 10")</f>
        <v>Sign in Automatically at Startup after Windows Update Restart in Windows 10</v>
      </c>
      <c r="B3206" s="9" t="s">
        <v>2736</v>
      </c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</row>
    <row r="3207" ht="27.0" customHeight="1">
      <c r="A3207" s="8" t="str">
        <f>HYPERLINK("https://www.tenforums.com/tutorials/60089-console-mode-sign-enable-disable-windows-10-a.html","Sign-in Console Mode - Enable or Disable in Windows 10 ")</f>
        <v>Sign-in Console Mode - Enable or Disable in Windows 10 </v>
      </c>
      <c r="B3207" s="9" t="s">
        <v>572</v>
      </c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</row>
    <row r="3208" ht="27.0" customHeight="1">
      <c r="A3208" s="8" t="str">
        <f>HYPERLINK("https://www.tenforums.com/tutorials/118252-enable-disable-dont-display-username-sign-windows-10-a.html","Sign-in - Enable or Disable Don't Display Username in Windows 10")</f>
        <v>Sign-in - Enable or Disable Don't Display Username in Windows 10</v>
      </c>
      <c r="B3208" s="9" t="s">
        <v>2737</v>
      </c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</row>
    <row r="3209" ht="27.0" customHeight="1">
      <c r="A3209" s="11" t="s">
        <v>2738</v>
      </c>
      <c r="B3209" s="10" t="s">
        <v>2739</v>
      </c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</row>
    <row r="3210" ht="27.0" customHeight="1">
      <c r="A3210" s="8" t="str">
        <f>HYPERLINK("https://www.tenforums.com/tutorials/80862-display-last-sign-information-during-user-sign-windows-10-a.html","Sign-in Information - Display during User Sign-in in Windows 10")</f>
        <v>Sign-in Information - Display during User Sign-in in Windows 10</v>
      </c>
      <c r="B3210" s="10" t="s">
        <v>2740</v>
      </c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</row>
    <row r="3211" ht="27.0" customHeight="1">
      <c r="A3211" s="8" t="str">
        <f>HYPERLINK("https://www.tenforums.com/tutorials/129779-allow-prevent-users-groups-sign-locally-windows-10-a.html","Sign in Locally - Allow or Prevent Users and Groups in Windows 10")</f>
        <v>Sign in Locally - Allow or Prevent Users and Groups in Windows 10</v>
      </c>
      <c r="B3211" s="9" t="s">
        <v>2741</v>
      </c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</row>
    <row r="3212" ht="27.0" customHeight="1">
      <c r="A3212" s="8" t="str">
        <f>HYPERLINK("https://www.tenforums.com/tutorials/129846-deny-users-groups-sign-locally-windows-10-a.html","Sign in Locally - Deny Users and Groups in Windows 10")</f>
        <v>Sign in Locally - Deny Users and Groups in Windows 10</v>
      </c>
      <c r="B3212" s="9" t="s">
        <v>2742</v>
      </c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</row>
    <row r="3213" ht="27.0" customHeight="1">
      <c r="A3213" s="8" t="str">
        <f>HYPERLINK("https://www.tenforums.com/tutorials/24916-sign-message-users-add-windows-10-a.html","Sign-in Message for Users - Add in Windows 10")</f>
        <v>Sign-in Message for Users - Add in Windows 10</v>
      </c>
      <c r="B3213" s="9" t="s">
        <v>1523</v>
      </c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</row>
    <row r="3214" ht="27.0" customHeight="1">
      <c r="A3214" s="8" t="str">
        <f>HYPERLINK("https://www.tenforums.com/tutorials/11129-require-sign-wakeup-turn-off-windows-10-a.html","Sign-in on Wakeup - Turn On or Off in Windows 10")</f>
        <v>Sign-in on Wakeup - Turn On or Off in Windows 10</v>
      </c>
      <c r="B3214" s="9" t="s">
        <v>2223</v>
      </c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</row>
    <row r="3215" ht="27.0" customHeight="1">
      <c r="A3215" s="8" t="str">
        <f>HYPERLINK("https://www.tenforums.com/tutorials/3380-color-appearance-change-windows-10-a.html","Sign-in Screen Accent Color - Change in Windows 10")</f>
        <v>Sign-in Screen Accent Color - Change in Windows 10</v>
      </c>
      <c r="B3215" s="9" t="s">
        <v>2743</v>
      </c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</row>
    <row r="3216" ht="27.0" customHeight="1">
      <c r="A3216" s="12" t="str">
        <f>HYPERLINK("https://www.tenforums.com/tutorials/124993-enable-disable-acrylic-blur-effect-sign-screen-windows-10-a.html","Sign-in Screen Acrylic Blur Effect - Enable or Disable in Windows 10")</f>
        <v>Sign-in Screen Acrylic Blur Effect - Enable or Disable in Windows 10</v>
      </c>
      <c r="B3216" s="9" t="s">
        <v>334</v>
      </c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</row>
    <row r="3217" ht="27.0" customHeight="1">
      <c r="A3217" s="8" t="str">
        <f>HYPERLINK("https://www.tenforums.com/tutorials/65810-power-menu-icon-sign-screen-add-remove-windows-10-a.html","Sign-in Screen - Add or Remove Power Menu Icon in Windows 10 ")</f>
        <v>Sign-in Screen - Add or Remove Power Menu Icon in Windows 10 </v>
      </c>
      <c r="B3217" s="9" t="s">
        <v>2734</v>
      </c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</row>
    <row r="3218" ht="27.0" customHeight="1">
      <c r="A3218" s="8" t="str">
        <f>HYPERLINK("https://www.tenforums.com/tutorials/24018-sign-screen-background-image-change-windows-10-a.html","Sign-in Screen Background Image - Change in Windows 10")</f>
        <v>Sign-in Screen Background Image - Change in Windows 10</v>
      </c>
      <c r="B3218" s="9" t="s">
        <v>2744</v>
      </c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</row>
    <row r="3219" ht="27.0" customHeight="1">
      <c r="A3219" s="8" t="str">
        <f>HYPERLINK("https://www.tenforums.com/tutorials/9108-sign-screen-background-image-enable-disable-windows-10-a.html","Sign-in Screen Background Image - Enable or Disable in Windows 10")</f>
        <v>Sign-in Screen Background Image - Enable or Disable in Windows 10</v>
      </c>
      <c r="B3219" s="9" t="s">
        <v>2745</v>
      </c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</row>
    <row r="3220" ht="27.0" customHeight="1">
      <c r="A3220" s="8" t="str">
        <f>HYPERLINK("https://www.tenforums.com/tutorials/66400-sign-screen-background-show-lock-screen-background-windows-10-a.html","Sign-in Screen Background - Show Lock Screen Background in Windows 10 ")</f>
        <v>Sign-in Screen Background - Show Lock Screen Background in Windows 10 </v>
      </c>
      <c r="B3220" s="9" t="s">
        <v>1435</v>
      </c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</row>
    <row r="3221" ht="27.0" customHeight="1">
      <c r="A3221" s="8" t="str">
        <f>HYPERLINK("https://www.tenforums.com/tutorials/9134-sign-screen-do-not-display-user-name-windows-10-a.html","Sign-in Screen - Do Not Display User Name in Windows 10")</f>
        <v>Sign-in Screen - Do Not Display User Name in Windows 10</v>
      </c>
      <c r="B3221" s="9" t="s">
        <v>2746</v>
      </c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</row>
    <row r="3222" ht="27.0" customHeight="1">
      <c r="A3222" s="8" t="str">
        <f>HYPERLINK("https://www.tenforums.com/tutorials/52908-sign-screen-email-address-enable-disable-windows-10-a.html","Sign-in Screen Email Address - Enable or Disable in Windows 10 ")</f>
        <v>Sign-in Screen Email Address - Enable or Disable in Windows 10 </v>
      </c>
      <c r="B3222" s="9" t="s">
        <v>914</v>
      </c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</row>
    <row r="3223" ht="27.0" customHeight="1">
      <c r="A3223" s="8" t="str">
        <f>HYPERLINK("https://www.tenforums.com/tutorials/48111-sign-screen-email-address-hide-show-windows-10-a.html","Sign-in Screen Email Address - Hide or Show in Windows 10")</f>
        <v>Sign-in Screen Email Address - Hide or Show in Windows 10</v>
      </c>
      <c r="B3223" s="9" t="s">
        <v>915</v>
      </c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</row>
    <row r="3224" ht="27.0" customHeight="1">
      <c r="A3224" s="8" t="str">
        <f>HYPERLINK("https://www.tenforums.com/tutorials/36010-num-lock-enable-disable-sign-screen-windows-10-a.html","Sign-in Screen - Enable or Disable Num Lock in Windows 10")</f>
        <v>Sign-in Screen - Enable or Disable Num Lock in Windows 10</v>
      </c>
      <c r="B3224" s="9" t="s">
        <v>2097</v>
      </c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</row>
    <row r="3225" ht="27.0" customHeight="1">
      <c r="A3225" s="8" t="str">
        <f>HYPERLINK("https://www.tenforums.com/tutorials/129632-enable-show-local-users-sign-screen-domain-joined-windows-10-a.html","Sign-in Screen - Enable or Disable Show Local Users on Domain Joined Windows 10")</f>
        <v>Sign-in Screen - Enable or Disable Show Local Users on Domain Joined Windows 10</v>
      </c>
      <c r="B3225" s="9" t="s">
        <v>846</v>
      </c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</row>
    <row r="3226" ht="27.0" customHeight="1">
      <c r="A3226" s="12" t="str">
        <f>HYPERLINK("https://www.tenforums.com/tutorials/61731-add-remove-network-icon-lock-sign-screen-windows-10-a.html","Sign-in Screen Network Icon - Add or Remove in Windows 10 ")</f>
        <v>Sign-in Screen Network Icon - Add or Remove in Windows 10 </v>
      </c>
      <c r="B3226" s="9" t="s">
        <v>1417</v>
      </c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</row>
    <row r="3227" ht="27.0" customHeight="1">
      <c r="A3227" s="12" t="str">
        <f>HYPERLINK("https://www.tenforums.com/tutorials/65810-add-remove-power-icon-sign-screen-windows-10-a.html","Sign-in Screen Power Icon - Add or Remove in Windows 10 ")</f>
        <v>Sign-in Screen Power Icon - Add or Remove in Windows 10 </v>
      </c>
      <c r="B3227" s="10" t="s">
        <v>2306</v>
      </c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</row>
    <row r="3228" ht="27.0" customHeight="1">
      <c r="A3228" s="8" t="str">
        <f>HYPERLINK("https://www.tenforums.com/tutorials/135038-remove-user-account-picture-sign-screen-windows-10-a.html","Sign-in Screen - Remove User Account Picture in Windows 10")</f>
        <v>Sign-in Screen - Remove User Account Picture in Windows 10</v>
      </c>
      <c r="B3228" s="9" t="s">
        <v>2747</v>
      </c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</row>
    <row r="3229" ht="27.0" customHeight="1">
      <c r="A3229" s="8" t="str">
        <f>HYPERLINK("https://www.tenforums.com/tutorials/94884-play-sound-logon-sign-windows-10-a.html","Sign-in (Logon) Sound - Play in Windows 10")</f>
        <v>Sign-in (Logon) Sound - Play in Windows 10</v>
      </c>
      <c r="B3229" s="10" t="s">
        <v>1452</v>
      </c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</row>
    <row r="3230" ht="27.0" customHeight="1">
      <c r="A3230" s="8" t="str">
        <f>HYPERLINK("https://www.tenforums.com/tutorials/61963-sign-windows-10-a.html","Sign in to Windows 10 ")</f>
        <v>Sign in to Windows 10 </v>
      </c>
      <c r="B3230" s="9" t="s">
        <v>2748</v>
      </c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</row>
    <row r="3231" ht="27.0" customHeight="1">
      <c r="A3231" s="8" t="str">
        <f>HYPERLINK("https://www.tenforums.com/tutorials/48755-tablet-mode-desktop-mode-when-sign-change-windows-10-a.html","Sign in using Tablet Mode or Desktop Mode - Change in Windows 10 ")</f>
        <v>Sign in using Tablet Mode or Desktop Mode - Change in Windows 10 </v>
      </c>
      <c r="B3231" s="9" t="s">
        <v>2749</v>
      </c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</row>
    <row r="3232" ht="27.0" customHeight="1">
      <c r="A3232" s="8" t="str">
        <f>HYPERLINK("https://www.tenforums.com/tutorials/3539-sign-user-account-automatically-windows-10-startup.html","Sign in User Account Automatically at Windows 10 Startup")</f>
        <v>Sign in User Account Automatically at Windows 10 Startup</v>
      </c>
      <c r="B3232" s="9" t="s">
        <v>10</v>
      </c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</row>
    <row r="3233" ht="27.0" customHeight="1">
      <c r="A3233" s="8" t="str">
        <f>HYPERLINK("https://www.tenforums.com/tutorials/107347-enable-disable-sign-windows-10-using-companion-device.html","Sign in using Companion Device - Enable or Disable in Windows 10")</f>
        <v>Sign in using Companion Device - Enable or Disable in Windows 10</v>
      </c>
      <c r="B3233" s="9" t="s">
        <v>557</v>
      </c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</row>
    <row r="3234" ht="27.0" customHeight="1">
      <c r="A3234" s="8" t="str">
        <f>HYPERLINK("https://www.tenforums.com/tutorials/105104-add-remove-sign-out-option-windows-10-a.html","Sign out - Add or Remove in Windows 10")</f>
        <v>Sign out - Add or Remove in Windows 10</v>
      </c>
      <c r="B3234" s="9" t="s">
        <v>2750</v>
      </c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</row>
    <row r="3235" ht="27.0" customHeight="1">
      <c r="A3235" s="8" t="str">
        <f>HYPERLINK("https://www.tenforums.com/tutorials/117980-read-logoff-sign-out-logs-event-viewer-windows.html","Sign Out and Logoff Event Viewer Logs - Read in Windows")</f>
        <v>Sign Out and Logoff Event Viewer Logs - Read in Windows</v>
      </c>
      <c r="B3235" s="9" t="s">
        <v>954</v>
      </c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</row>
    <row r="3236" ht="27.0" customHeight="1">
      <c r="A3236" s="8" t="str">
        <f>HYPERLINK("https://www.tenforums.com/tutorials/94893-play-sound-logoff-sign-out-windows-10-a.html","Sign out (logoff) Sound - Play in Windows 10")</f>
        <v>Sign out (logoff) Sound - Play in Windows 10</v>
      </c>
      <c r="B3236" s="9" t="s">
        <v>1451</v>
      </c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</row>
    <row r="3237" ht="27.0" customHeight="1">
      <c r="A3237" s="8" t="str">
        <f>HYPERLINK("https://www.tenforums.com/tutorials/7408-sign-out-windows-10-a.html","Sign out of Windows 10")</f>
        <v>Sign out of Windows 10</v>
      </c>
      <c r="B3237" s="9" t="s">
        <v>2751</v>
      </c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</row>
    <row r="3238" ht="27.0" customHeight="1">
      <c r="A3238" s="11" t="str">
        <f>HYPERLINK("https://www.tenforums.com/tutorials/149401-how-set-up-use-sim-pin-cellular-data-network-windows-10-a.html","SIM PIN for Cellular Data Network - Set Up and Use in Windows 10")</f>
        <v>SIM PIN for Cellular Data Network - Set Up and Use in Windows 10</v>
      </c>
      <c r="B3238" s="10" t="s">
        <v>403</v>
      </c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</row>
    <row r="3239" ht="27.0" customHeight="1">
      <c r="A3239" s="8" t="str">
        <f>HYPERLINK("https://www.tenforums.com/tutorials/40271-open-items-single-click-double-click-windows-10-a.html","Single-Click or Double-Click to Open Items in Windows 10")</f>
        <v>Single-Click or Double-Click to Open Items in Windows 10</v>
      </c>
      <c r="B3239" s="9" t="s">
        <v>850</v>
      </c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</row>
    <row r="3240" ht="27.0" customHeight="1">
      <c r="A3240" s="8" t="str">
        <f>HYPERLINK("https://www.tenforums.com/tutorials/71325-turn-off-folder-tips-display-file-size-info-windows-10-a.html","Size Info in Folder Tips - Turn On or Off in Windows 10")</f>
        <v>Size Info in Folder Tips - Turn On or Off in Windows 10</v>
      </c>
      <c r="B3240" s="9" t="s">
        <v>1043</v>
      </c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</row>
    <row r="3241" ht="27.0" customHeight="1">
      <c r="A3241" s="8" t="str">
        <f>HYPERLINK("https://www.tenforums.com/tutorials/89857-skip-ahead-next-release-windows-10-insiders-fast-ring.html","Skip Ahead to Next Release for Windows 10 Insiders in Fast Ring")</f>
        <v>Skip Ahead to Next Release for Windows 10 Insiders in Fast Ring</v>
      </c>
      <c r="B3241" s="9" t="s">
        <v>1313</v>
      </c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</row>
    <row r="3242" ht="27.0" customHeight="1">
      <c r="A3242" s="8" t="str">
        <f>HYPERLINK("https://www.tenforums.com/tutorials/64413-skype-app-send-sms-text-messages-windows-10-pc.html","Skype app - Send SMS Text Messages on Windows 10 PC ")</f>
        <v>Skype app - Send SMS Text Messages on Windows 10 PC </v>
      </c>
      <c r="B3242" s="9" t="s">
        <v>2752</v>
      </c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</row>
    <row r="3243" ht="27.0" customHeight="1">
      <c r="A3243" s="8" t="str">
        <f>HYPERLINK("https://www.tenforums.com/tutorials/64332-skype-sms-sync-enable-disable-windows-10-pc-mobile.html","Skype SMS Sync - Enable or Disable in Windows 10 PC and Mobile ")</f>
        <v>Skype SMS Sync - Enable or Disable in Windows 10 PC and Mobile </v>
      </c>
      <c r="B3243" s="9" t="s">
        <v>2753</v>
      </c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</row>
    <row r="3244" ht="27.0" customHeight="1">
      <c r="A3244" s="11" t="s">
        <v>2754</v>
      </c>
      <c r="B3244" s="10" t="s">
        <v>2755</v>
      </c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</row>
    <row r="3245" ht="27.0" customHeight="1">
      <c r="A3245" s="8" t="str">
        <f>HYPERLINK("https://www.tenforums.com/tutorials/7503-sleep-computer-windows-10-a.html","Sleep Computer in Windows 10")</f>
        <v>Sleep Computer in Windows 10</v>
      </c>
      <c r="B3245" s="9" t="s">
        <v>2756</v>
      </c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</row>
    <row r="3246" ht="27.0" customHeight="1">
      <c r="A3246" s="8" t="str">
        <f>HYPERLINK("https://www.tenforums.com/tutorials/67187-windows-go-enable-disable-using-sleep-windows-10-pc.html","Sleep - Enable or Disable for Windows To Go on Windows 10 PC ")</f>
        <v>Sleep - Enable or Disable for Windows To Go on Windows 10 PC </v>
      </c>
      <c r="B3246" s="9" t="s">
        <v>2757</v>
      </c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</row>
    <row r="3247" ht="27.0" customHeight="1">
      <c r="A3247" s="8" t="str">
        <f>HYPERLINK("https://www.tenforums.com/tutorials/7456-sleep-power-menu-add-remove-windows-10-a.html","Sleep in Power menu - Add or Remove in Windows 10")</f>
        <v>Sleep in Power menu - Add or Remove in Windows 10</v>
      </c>
      <c r="B3247" s="9" t="s">
        <v>2307</v>
      </c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</row>
    <row r="3248" ht="27.0" customHeight="1">
      <c r="A3248" s="8" t="str">
        <f>HYPERLINK("https://www.tenforums.com/tutorials/104886-disable-shut-down-restart-sleep-hibernate-windows-10-a.html","Sleep, Shut Down, Restart, and Hibernate in Power Menu - Enable or Disable in Windows 10")</f>
        <v>Sleep, Shut Down, Restart, and Hibernate in Power Menu - Enable or Disable in Windows 10</v>
      </c>
      <c r="B3248" s="9" t="s">
        <v>1224</v>
      </c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</row>
    <row r="3249" ht="27.0" customHeight="1">
      <c r="A3249" s="8" t="str">
        <f>HYPERLINK("https://www.tenforums.com/tutorials/63346-sleep-states-available-your-windows-10-pc.html","Sleep States Available on your Windows 10 PC ")</f>
        <v>Sleep States Available on your Windows 10 PC </v>
      </c>
      <c r="B3249" s="9" t="s">
        <v>2385</v>
      </c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</row>
    <row r="3250" ht="27.0" customHeight="1">
      <c r="A3250" s="8" t="str">
        <f>HYPERLINK("https://www.tenforums.com/tutorials/64555-sleep-study-report-generate-windows-10-a.html","Sleep Study Report - Generate in Windows 10 ")</f>
        <v>Sleep Study Report - Generate in Windows 10 </v>
      </c>
      <c r="B3250" s="9" t="s">
        <v>2758</v>
      </c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</row>
    <row r="3251" ht="27.0" customHeight="1">
      <c r="A3251" s="8" t="str">
        <f>HYPERLINK("https://www.tenforums.com/tutorials/85498-remove-desktop-background-slide-show-power-options-windows-10-a.html","Slide show - Add or Remove from Power Options in Windows 10")</f>
        <v>Slide show - Add or Remove from Power Options in Windows 10</v>
      </c>
      <c r="B3251" s="9" t="s">
        <v>2759</v>
      </c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</row>
    <row r="3252" ht="27.0" customHeight="1">
      <c r="A3252" s="8" t="str">
        <f>HYPERLINK("https://www.tenforums.com/tutorials/78767-add-slide-show-context-menu-windows-10-a.html","Slide Show - Add to Context Menu in Windows 10")</f>
        <v>Slide Show - Add to Context Menu in Windows 10</v>
      </c>
      <c r="B3252" s="10" t="s">
        <v>2760</v>
      </c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</row>
    <row r="3253" ht="27.0" customHeight="1">
      <c r="A3253" s="8" t="str">
        <f>HYPERLINK("https://www.tenforums.com/tutorials/41244-slide-show-pictures-view-windows-10-a.html","Slide Show of Pictures - View in Windows 10")</f>
        <v>Slide Show of Pictures - View in Windows 10</v>
      </c>
      <c r="B3253" s="9" t="s">
        <v>2761</v>
      </c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</row>
    <row r="3254" ht="27.0" customHeight="1">
      <c r="A3254" s="8" t="str">
        <f>HYPERLINK("https://www.tenforums.com/tutorials/90164-enable-disable-lock-screen-slide-show-windows-10-a.html","Slide Show on Lock Screen - Enable or Disable in Windows 10")</f>
        <v>Slide Show on Lock Screen - Enable or Disable in Windows 10</v>
      </c>
      <c r="B3254" s="9" t="s">
        <v>1444</v>
      </c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</row>
    <row r="3255" ht="27.0" customHeight="1">
      <c r="A3255" s="8" t="str">
        <f>HYPERLINK("https://www.tenforums.com/tutorials/8214-slide-shut-down-shortcut-create-windows-10-a.html","Slide to Shut down Shortcut - Create in Windows 10")</f>
        <v>Slide to Shut down Shortcut - Create in Windows 10</v>
      </c>
      <c r="B3255" s="9" t="s">
        <v>2762</v>
      </c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</row>
    <row r="3256" ht="27.0" customHeight="1">
      <c r="A3256" s="11" t="s">
        <v>2763</v>
      </c>
      <c r="B3256" s="10" t="s">
        <v>869</v>
      </c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</row>
    <row r="3257" ht="27.0" customHeight="1">
      <c r="A3257" s="11" t="s">
        <v>2764</v>
      </c>
      <c r="B3257" s="10" t="s">
        <v>2765</v>
      </c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</row>
    <row r="3258" ht="27.0" customHeight="1">
      <c r="A3258" s="11" t="s">
        <v>2766</v>
      </c>
      <c r="B3258" s="10" t="s">
        <v>1681</v>
      </c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</row>
    <row r="3259" ht="27.0" customHeight="1">
      <c r="A3259" s="8" t="str">
        <f>HYPERLINK("https://www.tenforums.com/tutorials/117837-enable-disable-bypassing-smartscreen-sites-microsoft-edge.html","SmartScreen Prompts for Sites in Microsoft Edge - Enable or Disable Bypassing in Windows 10")</f>
        <v>SmartScreen Prompts for Sites in Microsoft Edge - Enable or Disable Bypassing in Windows 10</v>
      </c>
      <c r="B3259" s="9" t="s">
        <v>1854</v>
      </c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</row>
    <row r="3260" ht="27.0" customHeight="1">
      <c r="A3260" s="8" t="str">
        <f>HYPERLINK("https://www.tenforums.com/tutorials/81139-turn-off-smartscreen-windows-store-apps-windows-10-a.html","SmartScreen for Store Apps - Turn On or Off in Windows 10")</f>
        <v>SmartScreen for Store Apps - Turn On or Off in Windows 10</v>
      </c>
      <c r="B3260" s="10" t="s">
        <v>2767</v>
      </c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</row>
    <row r="3261" ht="27.0" customHeight="1">
      <c r="A3261" s="8" t="str">
        <f>HYPERLINK("https://www.tenforums.com/tutorials/107605-enable-disable-smb1-file-sharing-protocol-windows.html","SMB1 File Sharing Protocol - Enable or Disable in Windows")</f>
        <v>SMB1 File Sharing Protocol - Enable or Disable in Windows</v>
      </c>
      <c r="B3261" s="9" t="s">
        <v>2768</v>
      </c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</row>
    <row r="3262" ht="27.0" customHeight="1">
      <c r="A3262" s="8" t="str">
        <f>HYPERLINK("https://www.tenforums.com/tutorials/119899-view-text-messages-android-phone-your-phone-app-windows-10-a.html","SMS Text Messages from Android Phone - View and Reply in Your Phone app on Windows 10")</f>
        <v>SMS Text Messages from Android Phone - View and Reply in Your Phone app on Windows 10</v>
      </c>
      <c r="B3262" s="9" t="s">
        <v>144</v>
      </c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</row>
    <row r="3263" ht="27.0" customHeight="1">
      <c r="A3263" s="8" t="str">
        <f>HYPERLINK("https://www.tenforums.com/tutorials/64413-skype-app-send-sms-text-messages-windows-10-pc.html","SMS Text Messages - Send from Skype Preview app on Windows 10 PC ")</f>
        <v>SMS Text Messages - Send from Skype Preview app on Windows 10 PC </v>
      </c>
      <c r="B3263" s="9" t="s">
        <v>2752</v>
      </c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</row>
    <row r="3264" ht="27.0" customHeight="1">
      <c r="A3264" s="8" t="str">
        <f>HYPERLINK("https://www.tenforums.com/tutorials/82701-turn-off-snap-pointer-default-button-windows-10-a.html","Snap To Default Button - Turn On or Off for Pointer in Windows 10")</f>
        <v>Snap To Default Button - Turn On or Off for Pointer in Windows 10</v>
      </c>
      <c r="B3264" s="10" t="s">
        <v>2299</v>
      </c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</row>
    <row r="3265" ht="27.0" customHeight="1">
      <c r="A3265" s="8" t="str">
        <f>HYPERLINK("https://www.tenforums.com/tutorials/4343-aero-snap-turn-off-windows-10-a.html","Snap - Turn On or Off in Windows 10 ")</f>
        <v>Snap - Turn On or Off in Windows 10 </v>
      </c>
      <c r="B3265" s="9" t="s">
        <v>110</v>
      </c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</row>
    <row r="3266" ht="27.0" customHeight="1">
      <c r="A3266" s="11" t="str">
        <f>HYPERLINK("https://www.tenforums.com/tutorials/145970-how-enable-disable-drag-snap-windows-windows-10-a.html","Snap Windows - Enable or Disable Drag to in Windows 10")</f>
        <v>Snap Windows - Enable or Disable Drag to in Windows 10</v>
      </c>
      <c r="B3266" s="10" t="s">
        <v>2769</v>
      </c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</row>
    <row r="3267" ht="27.0" customHeight="1">
      <c r="A3267" s="8" t="str">
        <f>HYPERLINK("https://www.tenforums.com/tutorials/38022-snapshot-sound-printscreen-key-add-remove-windows.html","SnapShot Sound for PrintScreen Key - Add or Remove in Windows")</f>
        <v>SnapShot Sound for PrintScreen Key - Add or Remove in Windows</v>
      </c>
      <c r="B3267" s="9" t="s">
        <v>2413</v>
      </c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</row>
    <row r="3268" ht="27.0" customHeight="1">
      <c r="A3268" s="8" t="str">
        <f>HYPERLINK("https://www.tenforums.com/tutorials/126224-turn-off-ask-save-snip-snip-sketch-app-windows-10-a.html","Snip &amp; Sketch app Ask to Save Snip - Turn On or Off in Windows 10")</f>
        <v>Snip &amp; Sketch app Ask to Save Snip - Turn On or Off in Windows 10</v>
      </c>
      <c r="B3268" s="9" t="s">
        <v>2770</v>
      </c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</row>
    <row r="3269" ht="27.0" customHeight="1">
      <c r="A3269" s="8" t="str">
        <f>HYPERLINK("https://www.tenforums.com/tutorials/126227-turn-off-auto-copy-clipboard-snip-sketch-windows-10-a.html","Snip &amp; Sketch app Auto Copy to Clipboard - Turn On or Off in Windows 10")</f>
        <v>Snip &amp; Sketch app Auto Copy to Clipboard - Turn On or Off in Windows 10</v>
      </c>
      <c r="B3269" s="9" t="s">
        <v>2771</v>
      </c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</row>
    <row r="3270" ht="27.0" customHeight="1">
      <c r="A3270" s="8" t="str">
        <f>HYPERLINK("https://www.tenforums.com/tutorials/126244-backup-restore-snip-sketch-app-settings-windows-10-a.html","Snip &amp; Sketch app Settings - Backup and Restore in Windows 10")</f>
        <v>Snip &amp; Sketch app Settings - Backup and Restore in Windows 10</v>
      </c>
      <c r="B3270" s="9" t="s">
        <v>2772</v>
      </c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</row>
    <row r="3271" ht="27.0" customHeight="1">
      <c r="A3271" s="11" t="str">
        <f>HYPERLINK("https://www.tenforums.com/tutorials/137682-turn-off-single-window-mode-snip-sketch-app-windows-10-a.html","Snip &amp; Sketch app Single Window Mode - Turn On or Off in Windows 10")</f>
        <v>Snip &amp; Sketch app Single Window Mode - Turn On or Off in Windows 10</v>
      </c>
      <c r="B3271" s="10" t="s">
        <v>2773</v>
      </c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</row>
    <row r="3272" ht="27.0" customHeight="1">
      <c r="A3272" s="8" t="str">
        <f>HYPERLINK("https://www.tenforums.com/tutorials/126185-turn-off-snip-outline-snip-sketch-app-windows-10-a.html","Snip &amp; Sketch app Snip Outline - Turn On or Off in Windows 10")</f>
        <v>Snip &amp; Sketch app Snip Outline - Turn On or Off in Windows 10</v>
      </c>
      <c r="B3272" s="9" t="s">
        <v>2774</v>
      </c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</row>
    <row r="3273" ht="27.0" customHeight="1">
      <c r="A3273" s="11" t="str">
        <f>HYPERLINK("https://www.tenforums.com/tutorials/109297-take-screen-snip-snip-sketch-windows-10-a.html","Snip &amp; Sketch - Take Screen Snip (Screenshot) in Windows 10")</f>
        <v>Snip &amp; Sketch - Take Screen Snip (Screenshot) in Windows 10</v>
      </c>
      <c r="B3273" s="10" t="s">
        <v>2630</v>
      </c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</row>
    <row r="3274" ht="27.0" customHeight="1">
      <c r="A3274" s="8" t="str">
        <f>HYPERLINK("https://www.tenforums.com/tutorials/23951-snipping-tool-add-context-menu-windows.html","Snipping Tool - Add to Context Menu in Windows")</f>
        <v>Snipping Tool - Add to Context Menu in Windows</v>
      </c>
      <c r="B3274" s="10" t="s">
        <v>2775</v>
      </c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</row>
    <row r="3275" ht="27.0" customHeight="1">
      <c r="A3275" s="8" t="str">
        <f>HYPERLINK("https://www.tenforums.com/tutorials/96008-enable-disable-snipping-tool-windows.html","Snipping Tool - Enable or Disable in Windows")</f>
        <v>Snipping Tool - Enable or Disable in Windows</v>
      </c>
      <c r="B3275" s="9" t="s">
        <v>2776</v>
      </c>
      <c r="C3275" s="19"/>
      <c r="D3275" s="19"/>
      <c r="E3275" s="19"/>
      <c r="F3275" s="19"/>
      <c r="G3275" s="19"/>
      <c r="H3275" s="19"/>
      <c r="I3275" s="19"/>
      <c r="J3275" s="19"/>
      <c r="K3275" s="19"/>
      <c r="L3275" s="19"/>
      <c r="M3275" s="19"/>
      <c r="N3275" s="19"/>
      <c r="O3275" s="19"/>
      <c r="P3275" s="19"/>
      <c r="Q3275" s="19"/>
      <c r="R3275" s="19"/>
      <c r="S3275" s="19"/>
      <c r="T3275" s="19"/>
      <c r="U3275" s="19"/>
      <c r="V3275" s="19"/>
    </row>
    <row r="3276" ht="27.0" customHeight="1">
      <c r="A3276" s="8" t="str">
        <f>HYPERLINK("https://www.tenforums.com/tutorials/6102-take-screenshot-windows-10-a.html#option4","Snipping Tool - Take Screenshot in Windows")</f>
        <v>Snipping Tool - Take Screenshot in Windows</v>
      </c>
      <c r="B3276" s="9" t="s">
        <v>2633</v>
      </c>
      <c r="C3276" s="19"/>
      <c r="D3276" s="19"/>
      <c r="E3276" s="19"/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19"/>
      <c r="R3276" s="19"/>
      <c r="S3276" s="19"/>
      <c r="T3276" s="19"/>
      <c r="U3276" s="19"/>
      <c r="V3276" s="19"/>
    </row>
    <row r="3277" ht="27.0" customHeight="1">
      <c r="A3277" s="8" t="str">
        <f>HYPERLINK("https://www.tenforums.com/tutorials/8933-optimize-defrag-drives-windows-10-a.html","Solid State Drive - TRIM in Windows 10")</f>
        <v>Solid State Drive - TRIM in Windows 10</v>
      </c>
      <c r="B3277" s="9" t="s">
        <v>711</v>
      </c>
      <c r="C3277" s="19"/>
      <c r="D3277" s="19"/>
      <c r="E3277" s="19"/>
      <c r="F3277" s="19"/>
      <c r="G3277" s="19"/>
      <c r="H3277" s="19"/>
      <c r="I3277" s="19"/>
      <c r="J3277" s="19"/>
      <c r="K3277" s="19"/>
      <c r="L3277" s="19"/>
      <c r="M3277" s="19"/>
      <c r="N3277" s="19"/>
      <c r="O3277" s="19"/>
      <c r="P3277" s="19"/>
      <c r="Q3277" s="19"/>
      <c r="R3277" s="19"/>
      <c r="S3277" s="19"/>
      <c r="T3277" s="19"/>
      <c r="U3277" s="19"/>
      <c r="V3277" s="19"/>
    </row>
    <row r="3278" ht="27.0" customHeight="1">
      <c r="A3278" s="8" t="str">
        <f>HYPERLINK("https://www.tenforums.com/tutorials/40028-trim-support-solid-state-drives-enable-disable-windows-10-a.html","Solid State Drive TRIM Support - Enable or Disable in Windows 10")</f>
        <v>Solid State Drive TRIM Support - Enable or Disable in Windows 10</v>
      </c>
      <c r="B3278" s="9" t="s">
        <v>2777</v>
      </c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</row>
    <row r="3279" ht="27.0" customHeight="1">
      <c r="A3279" s="8" t="str">
        <f>HYPERLINK("https://www.tenforums.com/tutorials/96097-view-configured-update-policies-windows-10-a.html","Some settings are managed by your organization - View Configured Update Policies in Windows 10")</f>
        <v>Some settings are managed by your organization - View Configured Update Policies in Windows 10</v>
      </c>
      <c r="B3279" s="9" t="s">
        <v>2301</v>
      </c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</row>
    <row r="3280" ht="27.0" customHeight="1">
      <c r="A3280" s="8" t="str">
        <f>HYPERLINK("https://www.tenforums.com/tutorials/34895-folder-sort-view-change-windows-10-a.html","Sort by View of Folder - Change in Windows 10")</f>
        <v>Sort by View of Folder - Change in Windows 10</v>
      </c>
      <c r="B3280" s="9" t="s">
        <v>1111</v>
      </c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</row>
    <row r="3281" ht="27.0" customHeight="1">
      <c r="A3281" s="12" t="str">
        <f>HYPERLINK("https://www.tenforums.com/tutorials/84119-adjust-volume-level-individual-devices-apps-windows-10-a.html","Sound - Adjust Volume Level of Individual Devices and Apps in Windows 10")</f>
        <v>Sound - Adjust Volume Level of Individual Devices and Apps in Windows 10</v>
      </c>
      <c r="B3281" s="10" t="s">
        <v>213</v>
      </c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</row>
    <row r="3282" ht="27.0" customHeight="1">
      <c r="A3282" s="8" t="str">
        <f>HYPERLINK("https://www.tenforums.com/tutorials/94893-play-sound-logoff-sign-out-windows-10-a.html","Sound at Logoff (Sign-out) - Play in Windows 10")</f>
        <v>Sound at Logoff (Sign-out) - Play in Windows 10</v>
      </c>
      <c r="B3282" s="9" t="s">
        <v>1451</v>
      </c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</row>
    <row r="3283" ht="27.0" customHeight="1">
      <c r="A3283" s="8" t="str">
        <f>HYPERLINK("https://www.tenforums.com/tutorials/94884-play-sound-logon-sign-windows-10-a.html","Sound at Logon (Sign-in) - Play in Windows 10")</f>
        <v>Sound at Logon (Sign-in) - Play in Windows 10</v>
      </c>
      <c r="B3283" s="9" t="s">
        <v>1452</v>
      </c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</row>
    <row r="3284" ht="27.0" customHeight="1">
      <c r="A3284" s="8" t="str">
        <f>HYPERLINK("https://www.tenforums.com/tutorials/94891-play-sound-shutdown-windows-10-a.html","Sound at Shutdown - Play in Windows 10")</f>
        <v>Sound at Shutdown - Play in Windows 10</v>
      </c>
      <c r="B3284" s="9" t="s">
        <v>2732</v>
      </c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</row>
    <row r="3285" ht="27.0" customHeight="1">
      <c r="A3285" s="8" t="str">
        <f>HYPERLINK("https://www.tenforums.com/tutorials/111310-change-default-sound-input-device-windows-10-a.html","Sound Input Device - Change Default in Windows 10")</f>
        <v>Sound Input Device - Change Default in Windows 10</v>
      </c>
      <c r="B3285" s="9" t="s">
        <v>216</v>
      </c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</row>
    <row r="3286" ht="27.0" customHeight="1">
      <c r="A3286" s="8" t="str">
        <f>HYPERLINK("https://www.tenforums.com/tutorials/128826-rename-sound-input-output-device-windows-10-a.html","Sound Input or Output Device - Rename in Windows 10")</f>
        <v>Sound Input or Output Device - Rename in Windows 10</v>
      </c>
      <c r="B3286" s="9" t="s">
        <v>2778</v>
      </c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</row>
    <row r="3287" ht="27.0" customHeight="1">
      <c r="A3287" s="11" t="s">
        <v>2779</v>
      </c>
      <c r="B3287" s="10" t="s">
        <v>215</v>
      </c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</row>
    <row r="3288" ht="27.0" customHeight="1">
      <c r="A3288" s="11" t="str">
        <f>HYPERLINK("https://www.tenforums.com/tutorials/152739-how-mute-unmute-sound-volume-windows-10-a.html","Sound - Mute and Unmute in Windows 10")</f>
        <v>Sound - Mute and Unmute in Windows 10</v>
      </c>
      <c r="B3288" s="10" t="s">
        <v>1974</v>
      </c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</row>
    <row r="3289" ht="27.0" customHeight="1">
      <c r="A3289" s="8" t="str">
        <f>HYPERLINK("https://www.tenforums.com/tutorials/102323-change-default-audio-playback-device-windows-10-a.html","Sound Output Device - Change Default in Windows 10")</f>
        <v>Sound Output Device - Change Default in Windows 10</v>
      </c>
      <c r="B3289" s="9" t="s">
        <v>2780</v>
      </c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</row>
    <row r="3290" ht="27.0" customHeight="1">
      <c r="A3290" s="8" t="str">
        <f>HYPERLINK("https://www.tenforums.com/tutorials/128343-enable-disable-sound-output-device-windows.html","Sound Output Device - Enable or Disable in Windows")</f>
        <v>Sound Output Device - Enable or Disable in Windows</v>
      </c>
      <c r="B3290" s="9" t="s">
        <v>2781</v>
      </c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</row>
    <row r="3291" ht="27.0" customHeight="1">
      <c r="A3291" s="8" t="str">
        <f>HYPERLINK("https://www.tenforums.com/tutorials/102323-change-default-audio-playback-device-windows-10-a.html","Sound Playback Device - Change Default in Windows 10")</f>
        <v>Sound Playback Device - Change Default in Windows 10</v>
      </c>
      <c r="B3291" s="9" t="s">
        <v>217</v>
      </c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</row>
    <row r="3292" ht="27.0" customHeight="1">
      <c r="A3292" s="8" t="str">
        <f>HYPERLINK("https://www.tenforums.com/tutorials/71209-sound-sentry-visual-notifications-turn-off-windows-10-a.html","Sound Sentry for Visual Notifications - Turn On or Off in Windows 10 ")</f>
        <v>Sound Sentry for Visual Notifications - Turn On or Off in Windows 10 </v>
      </c>
      <c r="B3292" s="9" t="s">
        <v>2782</v>
      </c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</row>
    <row r="3293" ht="27.0" customHeight="1">
      <c r="A3293" s="8" t="str">
        <f>HYPERLINK("https://www.tenforums.com/tutorials/94927-play-sound-when-lock-computer-windows.html","Sound when Lock Computer - Play in Windows")</f>
        <v>Sound when Lock Computer - Play in Windows</v>
      </c>
      <c r="B3293" s="9" t="s">
        <v>1431</v>
      </c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</row>
    <row r="3294" ht="27.0" customHeight="1">
      <c r="A3294" s="8" t="str">
        <f>HYPERLINK("https://www.tenforums.com/tutorials/94932-play-sound-when-unlock-computer-windows.html","Sound when Unlock Computer - Play in Windows")</f>
        <v>Sound when Unlock Computer - Play in Windows</v>
      </c>
      <c r="B3294" s="9" t="s">
        <v>2783</v>
      </c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</row>
    <row r="3295" ht="27.0" customHeight="1">
      <c r="A3295" s="8" t="str">
        <f>HYPERLINK("https://www.tenforums.com/tutorials/5838-change-event-sounds-sound-scheme-windows-10-a.html","Sounds - Change Event Sounds and Sound Scheme in Windows 10")</f>
        <v>Sounds - Change Event Sounds and Sound Scheme in Windows 10</v>
      </c>
      <c r="B3295" s="9" t="s">
        <v>2784</v>
      </c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</row>
    <row r="3296" ht="27.0" customHeight="1">
      <c r="A3296" s="8" t="str">
        <f>HYPERLINK("https://www.tenforums.com/tutorials/104596-enable-disable-changing-event-sounds-sound-scheme-windows.html","Sounds - Enable or Disable Changing Event Sounds and Sound Scheme in Windows")</f>
        <v>Sounds - Enable or Disable Changing Event Sounds and Sound Scheme in Windows</v>
      </c>
      <c r="B3296" s="9" t="s">
        <v>2785</v>
      </c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</row>
    <row r="3297" ht="27.0" customHeight="1">
      <c r="A3297" s="8" t="str">
        <f>HYPERLINK("https://www.tenforums.com/tutorials/82315-enable-spatial-sound-headphones-windows-10-a.html","Spatial Sound for Headphones - Enable in Windows 10")</f>
        <v>Spatial Sound for Headphones - Enable in Windows 10</v>
      </c>
      <c r="B3297" s="10" t="s">
        <v>1215</v>
      </c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</row>
    <row r="3298" ht="27.0" customHeight="1">
      <c r="A3298" s="8" t="str">
        <f>HYPERLINK("https://www.tenforums.com/tutorials/128343-enable-disable-sound-output-device-windows.html","Speakers - Enable or Disable in Windows")</f>
        <v>Speakers - Enable or Disable in Windows</v>
      </c>
      <c r="B3298" s="9" t="s">
        <v>2781</v>
      </c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</row>
    <row r="3299" ht="27.0" customHeight="1">
      <c r="A3299" s="8" t="str">
        <f>HYPERLINK("https://www.tenforums.com/tutorials/120879-add-delete-prevent-edit-speech-dictionary-words-windows-10-a.html","Speech Dictionary - Add, Delete, Prevent, and Edit Words in Windows 10")</f>
        <v>Speech Dictionary - Add, Delete, Prevent, and Edit Words in Windows 10</v>
      </c>
      <c r="B3299" s="9" t="s">
        <v>2786</v>
      </c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</row>
    <row r="3300" ht="27.0" customHeight="1">
      <c r="A3300" s="8" t="str">
        <f>HYPERLINK("https://www.tenforums.com/tutorials/120746-add-start-speech-recognition-context-menu-windows-10-a.html","Speech Recognition - Add Start Speech Recognition Context Menu in Windows 10")</f>
        <v>Speech Recognition - Add Start Speech Recognition Context Menu in Windows 10</v>
      </c>
      <c r="B3300" s="9" t="s">
        <v>2787</v>
      </c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</row>
    <row r="3301" ht="27.0" customHeight="1">
      <c r="A3301" s="8" t="str">
        <f>HYPERLINK("https://www.tenforums.com/tutorials/120810-create-start-speech-recognition-shortcut-windows-10-a.html","Speech Recognition - Create Start Speech Recognition Shortcut in Windows 10")</f>
        <v>Speech Recognition - Create Start Speech Recognition Shortcut in Windows 10</v>
      </c>
      <c r="B3301" s="9" t="s">
        <v>2788</v>
      </c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</row>
    <row r="3302" ht="27.0" customHeight="1">
      <c r="A3302" s="8" t="str">
        <f>HYPERLINK("https://www.tenforums.com/tutorials/120624-enable-disable-document-review-speech-recognition-windows-10-a.html","Speech Recognition Document Review - Enable or Disable in Windows 10")</f>
        <v>Speech Recognition Document Review - Enable or Disable in Windows 10</v>
      </c>
      <c r="B3302" s="9" t="s">
        <v>2789</v>
      </c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</row>
    <row r="3303" ht="27.0" customHeight="1">
      <c r="A3303" s="8" t="str">
        <f>HYPERLINK("https://www.tenforums.com/tutorials/118136-enable-disable-online-speech-recognition-windows-10-a.html","Speech Recognition - Enable or Disable in Windows 10")</f>
        <v>Speech Recognition - Enable or Disable in Windows 10</v>
      </c>
      <c r="B3303" s="9" t="s">
        <v>2174</v>
      </c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</row>
    <row r="3304" ht="27.0" customHeight="1">
      <c r="A3304" s="8" t="str">
        <f>HYPERLINK("https://www.tenforums.com/tutorials/120583-enable-disable-run-speech-recognition-startup-windows-10-a.html","Speech Recognition - Enable or Disable Run at Startup in Windows 10")</f>
        <v>Speech Recognition - Enable or Disable Run at Startup in Windows 10</v>
      </c>
      <c r="B3304" s="9" t="s">
        <v>2790</v>
      </c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</row>
    <row r="3305" ht="27.0" customHeight="1">
      <c r="A3305" s="8" t="str">
        <f>HYPERLINK("https://www.tenforums.com/tutorials/120631-change-speech-recognition-language-windows-10-a.html","Speech Recognition Language - Change in Windows 10")</f>
        <v>Speech Recognition Language - Change in Windows 10</v>
      </c>
      <c r="B3305" s="9" t="s">
        <v>1376</v>
      </c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</row>
    <row r="3306" ht="27.0" customHeight="1">
      <c r="A3306" s="8" t="str">
        <f>HYPERLINK("https://www.tenforums.com/tutorials/120674-add-delete-change-speech-recognition-profiles-windows-10-a.html","Speech Recognition Profiles - Add, Delete, and Change in Windows 10")</f>
        <v>Speech Recognition Profiles - Add, Delete, and Change in Windows 10</v>
      </c>
      <c r="B3306" s="9" t="s">
        <v>2791</v>
      </c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</row>
    <row r="3307" ht="27.0" customHeight="1">
      <c r="A3307" s="8" t="str">
        <f>HYPERLINK("https://www.tenforums.com/tutorials/120573-set-up-speech-recognition-windows-10-a.html","Speech Recognition - Set Up in Windows 10")</f>
        <v>Speech Recognition - Set Up in Windows 10</v>
      </c>
      <c r="B3307" s="9" t="s">
        <v>2792</v>
      </c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</row>
    <row r="3308" ht="27.0" customHeight="1">
      <c r="A3308" s="8" t="str">
        <f>HYPERLINK("https://www.tenforums.com/tutorials/120764-start-speech-recognition-windows-10-a.html","Speech Recognition - Start in Windows 10")</f>
        <v>Speech Recognition - Start in Windows 10</v>
      </c>
      <c r="B3308" s="9" t="s">
        <v>2793</v>
      </c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</row>
    <row r="3309" ht="27.0" customHeight="1">
      <c r="A3309" s="8" t="str">
        <f>HYPERLINK("https://www.tenforums.com/tutorials/101902-turn-off-online-speech-recognition-windows-10-a.html","Speech Recognition - Turn On or Off in Windows 10")</f>
        <v>Speech Recognition - Turn On or Off in Windows 10</v>
      </c>
      <c r="B3309" s="9" t="s">
        <v>2175</v>
      </c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</row>
    <row r="3310" ht="27.0" customHeight="1">
      <c r="A3310" s="8" t="str">
        <f>HYPERLINK("https://www.tenforums.com/tutorials/120628-enable-disable-speech-recognition-voice-activation-windows-10-a.html","Speech Recognition - Turn On or Off in Windows Mixed Reality")</f>
        <v>Speech Recognition - Turn On or Off in Windows Mixed Reality</v>
      </c>
      <c r="B3310" s="9" t="s">
        <v>1932</v>
      </c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</row>
    <row r="3311" ht="27.0" customHeight="1">
      <c r="A3311" s="8" t="str">
        <f>HYPERLINK("https://www.tenforums.com/tutorials/120628-enable-disable-speech-recognition-voice-activation-windows-10-a.html","Speech Recognition Voice Activation - Enable or Disable in Windows 10")</f>
        <v>Speech Recognition Voice Activation - Enable or Disable in Windows 10</v>
      </c>
      <c r="B3311" s="9" t="s">
        <v>2794</v>
      </c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</row>
    <row r="3312" ht="27.0" customHeight="1">
      <c r="A3312" s="8" t="str">
        <f>HYPERLINK("https://www.tenforums.com/tutorials/132456-add-remove-speech-voices-windows-10-a.html","Speech Voices - Add and Remove in Windows 10")</f>
        <v>Speech Voices - Add and Remove in Windows 10</v>
      </c>
      <c r="B3312" s="9" t="s">
        <v>2021</v>
      </c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</row>
    <row r="3313" ht="27.0" customHeight="1">
      <c r="A3313" s="8" t="str">
        <f>HYPERLINK("https://www.tenforums.com/tutorials/25994-add-remove-words-spell-checking-dictionary-windows-10-a.html","Spell Checking Dictionary - Add or Remove Words in Windows 10")</f>
        <v>Spell Checking Dictionary - Add or Remove Words in Windows 10</v>
      </c>
      <c r="B3313" s="9" t="s">
        <v>785</v>
      </c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</row>
    <row r="3314" ht="27.0" customHeight="1">
      <c r="A3314" s="8" t="str">
        <f>HYPERLINK("https://www.tenforums.com/tutorials/25843-spell-checking-turn-off-windows-10-a.html","Spell Checking - Turn On or Off in Windows 10")</f>
        <v>Spell Checking - Turn On or Off in Windows 10</v>
      </c>
      <c r="B3314" s="9" t="s">
        <v>2795</v>
      </c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</row>
    <row r="3315" ht="27.0" customHeight="1">
      <c r="A3315" s="8" t="str">
        <f>HYPERLINK("https://www.tenforums.com/tutorials/82156-reset-re-register-windows-spotlight-windows-10-a.html","Spotlight - Reset and Re-register in Windows 10")</f>
        <v>Spotlight - Reset and Re-register in Windows 10</v>
      </c>
      <c r="B3315" s="10" t="s">
        <v>2796</v>
      </c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</row>
    <row r="3316" ht="27.0" customHeight="1">
      <c r="A3316" s="8" t="str">
        <f>HYPERLINK("https://www.tenforums.com/tutorials/106572-enable-disable-steps-recorder-windows.html","Steps Recorder - Enable or Disable in Windows")</f>
        <v>Steps Recorder - Enable or Disable in Windows</v>
      </c>
      <c r="B3316" s="9" t="s">
        <v>2797</v>
      </c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</row>
    <row r="3317" ht="27.0" customHeight="1">
      <c r="A3317" s="8" t="str">
        <f>HYPERLINK("https://www.tenforums.com/tutorials/106569-open-use-steps-recorder-windows.html","Steps Recorder - Open and Use in Windows")</f>
        <v>Steps Recorder - Open and Use in Windows</v>
      </c>
      <c r="B3317" s="9" t="s">
        <v>2798</v>
      </c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</row>
    <row r="3318" ht="27.0" customHeight="1">
      <c r="A3318" s="8" t="str">
        <f>HYPERLINK("https://www.tenforums.com/tutorials/63239-system-sleep-diagnostics-report-generate-windows-10-a.html","System Sleep Diagnostics Report - Generate in Windows 10 ")</f>
        <v>System Sleep Diagnostics Report - Generate in Windows 10 </v>
      </c>
      <c r="B3318" s="9" t="s">
        <v>2799</v>
      </c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</row>
    <row r="3319" ht="27.0" customHeight="1">
      <c r="A3319" s="8" t="str">
        <f>HYPERLINK("https://www.tenforums.com/tutorials/21680-account-type-determine-windows-10-a.html","Standard User or Administrator - Determine in Windows 10")</f>
        <v>Standard User or Administrator - Determine in Windows 10</v>
      </c>
      <c r="B3319" s="9" t="s">
        <v>46</v>
      </c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</row>
    <row r="3320" ht="27.0" customHeight="1">
      <c r="A3320" s="8" t="str">
        <f>HYPERLINK("https://www.tenforums.com/tutorials/38945-app-suggestions-start-enable-disable-windows-10-a.html#post769710","Start App Suggestions - Enable or Disable in Windows 10")</f>
        <v>Start App Suggestions - Enable or Disable in Windows 10</v>
      </c>
      <c r="B3320" s="9" t="s">
        <v>168</v>
      </c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</row>
    <row r="3321" ht="27.0" customHeight="1">
      <c r="A3321" s="8" t="str">
        <f>HYPERLINK("https://www.tenforums.com/tutorials/24117-app-suggestions-start-turn-off-windows-10-a.html","Start App Suggestions - Turn On or Off in Windows 10")</f>
        <v>Start App Suggestions - Turn On or Off in Windows 10</v>
      </c>
      <c r="B3321" s="9" t="s">
        <v>169</v>
      </c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</row>
    <row r="3322" ht="27.0" customHeight="1">
      <c r="A3322" s="8" t="str">
        <f>HYPERLINK("https://www.tenforums.com/tutorials/7181-start-background-change-windows-10-mobile-phones.html","Start Background - Change in Windows 10 Mobile Phones")</f>
        <v>Start Background - Change in Windows 10 Mobile Phones</v>
      </c>
      <c r="B3322" s="9" t="s">
        <v>2800</v>
      </c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</row>
    <row r="3323" ht="27.0" customHeight="1">
      <c r="A3323" s="8" t="str">
        <f>HYPERLINK("https://www.tenforums.com/tutorials/47723-uninstall-apps-start-enable-disable-windows-8-10-a.html","Start - Enable or Disable Uninstall Apps from in Windows 8 and 10 ")</f>
        <v>Start - Enable or Disable Uninstall Apps from in Windows 8 and 10 </v>
      </c>
      <c r="B3323" s="9" t="s">
        <v>204</v>
      </c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</row>
    <row r="3324" ht="27.0" customHeight="1">
      <c r="A3324" s="8" t="str">
        <f>HYPERLINK("https://www.tenforums.com/tutorials/3680-start-full-screen-turn-off-windows-10-a.html","Start Full-screen - Turn On or Off in Windows 10")</f>
        <v>Start Full-screen - Turn On or Off in Windows 10</v>
      </c>
      <c r="B3324" s="9" t="s">
        <v>2801</v>
      </c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</row>
    <row r="3325" ht="27.0" customHeight="1">
      <c r="A3325" s="8" t="str">
        <f>HYPERLINK("https://www.tenforums.com/tutorials/4476-start-group-your-apps-windows-10-a.html","Start - Group your Apps in Windows 10")</f>
        <v>Start - Group your Apps in Windows 10</v>
      </c>
      <c r="B3325" s="9" t="s">
        <v>2802</v>
      </c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</row>
    <row r="3326" ht="27.0" customHeight="1">
      <c r="A3326" s="8" t="str">
        <f>HYPERLINK("https://www.tenforums.com/tutorials/3088-start-layout-backup-restore-windows-10-a.html","Start Layout - Backup and Restore in Windows 10 ")</f>
        <v>Start Layout - Backup and Restore in Windows 10 </v>
      </c>
      <c r="B3326" s="9" t="s">
        <v>2803</v>
      </c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</row>
    <row r="3327" ht="27.0" customHeight="1">
      <c r="A3327" s="8" t="str">
        <f>HYPERLINK("https://www.tenforums.com/tutorials/105056-enable-disable-changing-start-layout-windows-10-a.html","Start Layout - Enable or Disable Changing in Windows 10")</f>
        <v>Start Layout - Enable or Disable Changing in Windows 10</v>
      </c>
      <c r="B3327" s="9" t="s">
        <v>2804</v>
      </c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</row>
    <row r="3328" ht="27.0" customHeight="1">
      <c r="A3328" s="8" t="str">
        <f>HYPERLINK("https://www.tenforums.com/tutorials/3087-start-layout-reset-windows-10-a.html","Start Layout - Reset in Windows 10")</f>
        <v>Start Layout - Reset in Windows 10</v>
      </c>
      <c r="B3328" s="9" t="s">
        <v>2805</v>
      </c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</row>
    <row r="3329" ht="27.0" customHeight="1">
      <c r="A3329" s="8" t="str">
        <f>HYPERLINK("https://www.tenforums.com/tutorials/105001-set-default-start-layout-users-windows-10-a.html","Start Layout - Set Default for Users in Windows 10")</f>
        <v>Start Layout - Set Default for Users in Windows 10</v>
      </c>
      <c r="B3329" s="9" t="s">
        <v>2806</v>
      </c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</row>
    <row r="3330" ht="27.0" customHeight="1">
      <c r="A3330" s="8" t="str">
        <f>HYPERLINK("https://www.tenforums.com/tutorials/2192-start-list-add-remove-folders-windows-10-a.html","Start List - Add or Remove Folders in Windows 10")</f>
        <v>Start List - Add or Remove Folders in Windows 10</v>
      </c>
      <c r="B3330" s="9" t="s">
        <v>2807</v>
      </c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</row>
    <row r="3331" ht="27.0" customHeight="1">
      <c r="A3331" s="8" t="str">
        <f>HYPERLINK("https://www.tenforums.com/tutorials/114693-backup-restore-folders-start-list-windows-10-a.html","Start List Folders - Backup and Restore in Windows 10")</f>
        <v>Start List Folders - Backup and Restore in Windows 10</v>
      </c>
      <c r="B3331" s="9" t="s">
        <v>2808</v>
      </c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</row>
    <row r="3332" ht="27.0" customHeight="1">
      <c r="A3332" s="8" t="str">
        <f>HYPERLINK("https://www.tenforums.com/tutorials/32248-start-list-folders-customize-windows-10-a.html","Start List Folders - Customize in Windows 10")</f>
        <v>Start List Folders - Customize in Windows 10</v>
      </c>
      <c r="B3332" s="9" t="s">
        <v>2809</v>
      </c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</row>
    <row r="3333" ht="27.0" customHeight="1">
      <c r="A3333" s="8" t="str">
        <f>HYPERLINK("https://www.tenforums.com/tutorials/78839-clear-live-tile-cache-start-windows-10-a.html","Start Live Tile Cache - Clear in Windows 10")</f>
        <v>Start Live Tile Cache - Clear in Windows 10</v>
      </c>
      <c r="B3333" s="10" t="s">
        <v>1407</v>
      </c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</row>
    <row r="3334" ht="27.0" customHeight="1">
      <c r="A3334" s="8" t="str">
        <f>HYPERLINK("https://www.tenforums.com/tutorials/3456-live-tiles-turn-off-apps-start-windows-10-a.html","Start Live Tiles - Turn On or Off for Apps in Windows 10")</f>
        <v>Start Live Tiles - Turn On or Off for Apps in Windows 10</v>
      </c>
      <c r="B3334" s="9" t="s">
        <v>1409</v>
      </c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</row>
    <row r="3335" ht="27.0" customHeight="1">
      <c r="A3335" s="8" t="str">
        <f>HYPERLINK("https://www.tenforums.com/tutorials/133188-add-restart-start-menu-desktop-context-menu-windows-10-a.html","Start Menu - Add Restart Start Menu to Desktop Context Menu in Windows 10")</f>
        <v>Start Menu - Add Restart Start Menu to Desktop Context Menu in Windows 10</v>
      </c>
      <c r="B3335" s="9" t="s">
        <v>2565</v>
      </c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</row>
    <row r="3336" ht="27.0" customHeight="1">
      <c r="A3336" s="8" t="str">
        <f>HYPERLINK("https://www.tenforums.com/tutorials/10529-all-apps-start-menu-add-remove-items-windows-10-a.html","Start menu All apps - Add or Remove Items in Windows 10")</f>
        <v>Start menu All apps - Add or Remove Items in Windows 10</v>
      </c>
      <c r="B3336" s="9" t="s">
        <v>117</v>
      </c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</row>
    <row r="3337" ht="27.0" customHeight="1">
      <c r="A3337" s="8" t="str">
        <f>HYPERLINK("https://www.tenforums.com/tutorials/105049-add-remove-all-apps-list-start-menu-windows-10-a.html","Start Menu All Apps List - Add or Remove in Windows 10")</f>
        <v>Start Menu All Apps List - Add or Remove in Windows 10</v>
      </c>
      <c r="B3337" s="9" t="s">
        <v>122</v>
      </c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</row>
    <row r="3338" ht="27.0" customHeight="1">
      <c r="A3338" s="8" t="str">
        <f>HYPERLINK("https://www.tenforums.com/tutorials/7008-all-apps-start-menu-open-use-windows-10-a.html","Start menu All apps- Open and Use in Windows 10")</f>
        <v>Start menu All apps- Open and Use in Windows 10</v>
      </c>
      <c r="B3338" s="9" t="s">
        <v>120</v>
      </c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</row>
    <row r="3339" ht="27.0" customHeight="1">
      <c r="A3339" s="8" t="str">
        <f>HYPERLINK("https://www.tenforums.com/tutorials/110136-rename-items-all-apps-windows-10-start-menu.html","Start Menu All Apps - Rename Items in Windows 10")</f>
        <v>Start Menu All Apps - Rename Items in Windows 10</v>
      </c>
      <c r="B3339" s="9" t="s">
        <v>121</v>
      </c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</row>
    <row r="3340" ht="27.0" customHeight="1">
      <c r="A3340" s="8" t="str">
        <f>HYPERLINK("https://www.tenforums.com/tutorials/3384-tiles-resize-windows-10-start-menu-start-screen.html","Start Menu and Start Screen Tiles - Resize in Windows 10")</f>
        <v>Start Menu and Start Screen Tiles - Resize in Windows 10</v>
      </c>
      <c r="B3340" s="9" t="s">
        <v>2810</v>
      </c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</row>
    <row r="3341" ht="27.0" customHeight="1">
      <c r="A3341" s="8" t="str">
        <f>HYPERLINK("https://www.tenforums.com/tutorials/5763-turn-off-blur-start-menu-taskbar-windows-10-a.html","Start Menu and Taskbar Blur - Turn On or Off in Windows 10")</f>
        <v>Start Menu and Taskbar Blur - Turn On or Off in Windows 10</v>
      </c>
      <c r="B3341" s="10" t="s">
        <v>2811</v>
      </c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</row>
    <row r="3342" ht="27.0" customHeight="1">
      <c r="A3342" s="8" t="str">
        <f>HYPERLINK("https://www.tenforums.com/tutorials/66248-start-menu-app-list-hide-show-windows-10-a.html","Start Menu App List - Hide or Show in Windows 10 ")</f>
        <v>Start Menu App List - Hide or Show in Windows 10 </v>
      </c>
      <c r="B3342" s="9" t="s">
        <v>119</v>
      </c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</row>
    <row r="3343" ht="27.0" customHeight="1">
      <c r="A3343" s="8" t="str">
        <f>HYPERLINK("https://www.tenforums.com/tutorials/3380-color-appearance-change-windows-10-a.html","Start Menu Color and Appearance - Change in Windows 10")</f>
        <v>Start Menu Color and Appearance - Change in Windows 10</v>
      </c>
      <c r="B3343" s="9" t="s">
        <v>5</v>
      </c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</row>
    <row r="3344" ht="27.0" customHeight="1">
      <c r="A3344" s="8" t="str">
        <f>HYPERLINK("https://www.tenforums.com/tutorials/104981-add-remove-common-program-groups-start-menu-windows.html","Start Menu Common Program Groups - Add or Remove in Windows")</f>
        <v>Start Menu Common Program Groups - Add or Remove in Windows</v>
      </c>
      <c r="B3344" s="9" t="s">
        <v>2812</v>
      </c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</row>
    <row r="3345" ht="27.0" customHeight="1">
      <c r="A3345" s="8" t="str">
        <f>HYPERLINK("https://www.tenforums.com/tutorials/104810-enable-disable-context-menus-start-menu-windows-10-a.html","Start Menu Context Menus - Enable or Disable in Windows 10")</f>
        <v>Start Menu Context Menus - Enable or Disable in Windows 10</v>
      </c>
      <c r="B3345" s="9" t="s">
        <v>2813</v>
      </c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</row>
    <row r="3346" ht="27.0" customHeight="1">
      <c r="A3346" s="8" t="str">
        <f>HYPERLINK("https://www.tenforums.com/tutorials/129328-keep-start-menu-open-when-opening-apps-windows-10-a.html","Start Menu - Keep Open when Opening Apps in Windows 10")</f>
        <v>Start Menu - Keep Open when Opening Apps in Windows 10</v>
      </c>
      <c r="B3346" s="9" t="s">
        <v>2814</v>
      </c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</row>
    <row r="3347" ht="27.0" customHeight="1">
      <c r="A3347" s="8" t="str">
        <f>HYPERLINK("https://www.tenforums.com/tutorials/73489-start-menu-live-folders-create-use-windows-10-a.html","Start Menu Live Folders - Create and Use in Windows 10 ")</f>
        <v>Start Menu Live Folders - Create and Use in Windows 10 </v>
      </c>
      <c r="B3347" s="9" t="s">
        <v>2815</v>
      </c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</row>
    <row r="3348" ht="27.0" customHeight="1">
      <c r="A3348" s="8" t="str">
        <f>HYPERLINK("https://www.tenforums.com/tutorials/110799-measure-how-many-items-start-menu-windows-10-a.html","Start Menu - Measure How Many Items on in Windows 10")</f>
        <v>Start Menu - Measure How Many Items on in Windows 10</v>
      </c>
      <c r="B3348" s="9" t="s">
        <v>2816</v>
      </c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</row>
    <row r="3349" ht="27.0" customHeight="1">
      <c r="A3349" s="8" t="str">
        <f>HYPERLINK("https://www.tenforums.com/tutorials/6460-start-menu-most-used-apps-add-remove-windows-10-a.html","Start Menu Most Used Apps - Add or Remove in Windows 10")</f>
        <v>Start Menu Most Used Apps - Add or Remove in Windows 10</v>
      </c>
      <c r="B3349" s="9" t="s">
        <v>1947</v>
      </c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</row>
    <row r="3350" ht="27.0" customHeight="1">
      <c r="A3350" s="8" t="str">
        <f>HYPERLINK("https://www.tenforums.com/tutorials/118039-enable-disable-most-used-apps-start-menu-windows-10-a.html","Start Menu Most Used Apps - Enable or Disable in Windows 10")</f>
        <v>Start Menu Most Used Apps - Enable or Disable in Windows 10</v>
      </c>
      <c r="B3350" s="9" t="s">
        <v>2817</v>
      </c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</row>
    <row r="3351" ht="27.0" customHeight="1">
      <c r="A3351" s="8" t="str">
        <f>HYPERLINK("https://www.tenforums.com/tutorials/2128-turn-off-open-start-menu-submenus-windows-10-a.html","Start Menu Open Submenus - Turn On or Off in Windows 10")</f>
        <v>Start Menu Open Submenus - Turn On or Off in Windows 10</v>
      </c>
      <c r="B3351" s="10" t="s">
        <v>2818</v>
      </c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</row>
    <row r="3352" ht="27.0" customHeight="1">
      <c r="A3352" s="8" t="str">
        <f>HYPERLINK("https://www.tenforums.com/tutorials/1981-use-start-menu-start-screen-windows-10-a.html","Start Menu or Start Screen in Windows 10")</f>
        <v>Start Menu or Start Screen in Windows 10</v>
      </c>
      <c r="B3352" s="10" t="s">
        <v>2819</v>
      </c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</row>
    <row r="3353" ht="27.0" customHeight="1">
      <c r="A3353" s="8" t="str">
        <f>HYPERLINK("https://www.tenforums.com/tutorials/6454-start-menu-recently-added-apps-add-remove-windows-10-a.html","Start Menu Recently Added Apps - Add or Remove in Windows 10")</f>
        <v>Start Menu Recently Added Apps - Add or Remove in Windows 10</v>
      </c>
      <c r="B3353" s="9" t="s">
        <v>2820</v>
      </c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</row>
    <row r="3354" ht="27.0" customHeight="1">
      <c r="A3354" s="8" t="str">
        <f>HYPERLINK("https://www.tenforums.com/tutorials/104828-enable-disable-recently-added-apps-start-menu-windows-10-a.html","Start Menu Recently Added apps - Enable or Disable in Windows 10")</f>
        <v>Start Menu Recently Added apps - Enable or Disable in Windows 10</v>
      </c>
      <c r="B3354" s="9" t="s">
        <v>2821</v>
      </c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</row>
    <row r="3355" ht="27.0" customHeight="1">
      <c r="A3355" s="8" t="str">
        <f>HYPERLINK("https://www.tenforums.com/tutorials/96018-re-register-start-menu-windows-10-a.html","Start Menu - Re-register in Windows 10")</f>
        <v>Start Menu - Re-register in Windows 10</v>
      </c>
      <c r="B3355" s="9" t="s">
        <v>2822</v>
      </c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</row>
    <row r="3356" ht="27.0" customHeight="1">
      <c r="A3356" s="8" t="str">
        <f>HYPERLINK("https://www.tenforums.com/tutorials/3674-enable-disable-resizable-start-menu-windows-10-a.html","Start Menu Resize - Enable or Disable in Windows 10")</f>
        <v>Start Menu Resize - Enable or Disable in Windows 10</v>
      </c>
      <c r="B3356" s="10" t="s">
        <v>2823</v>
      </c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</row>
    <row r="3357" ht="27.0" customHeight="1">
      <c r="A3357" s="8" t="str">
        <f>HYPERLINK("https://www.tenforums.com/tutorials/2150-start-menu-resize-windows-10-a.html","Start Menu - Resize in Windows 10")</f>
        <v>Start Menu - Resize in Windows 10</v>
      </c>
      <c r="B3357" s="9" t="s">
        <v>2824</v>
      </c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</row>
    <row r="3358" ht="27.0" customHeight="1">
      <c r="A3358" s="8" t="str">
        <f>HYPERLINK("https://www.tenforums.com/tutorials/133178-restart-start-menu-windows-10-a.html","Start Menu - Restart in Windows 10")</f>
        <v>Start Menu - Restart in Windows 10</v>
      </c>
      <c r="B3358" s="9" t="s">
        <v>2564</v>
      </c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</row>
    <row r="3359" ht="27.0" customHeight="1">
      <c r="A3359" s="8" t="str">
        <f>HYPERLINK("https://www.tenforums.com/tutorials/5556-turn-off-transparency-effects-windows-10-a.html","Start Menu Transparency - Turn On or Off in Windows 10")</f>
        <v>Start Menu Transparency - Turn On or Off in Windows 10</v>
      </c>
      <c r="B3359" s="9" t="s">
        <v>69</v>
      </c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</row>
    <row r="3360" ht="27.0" customHeight="1">
      <c r="A3360" s="8" t="str">
        <f>HYPERLINK("https://www.tenforums.com/tutorials/54211-start-menu-troubleshooter-windows-10-a.html","Start Menu Troubleshooter in Windows 10 ")</f>
        <v>Start Menu Troubleshooter in Windows 10 </v>
      </c>
      <c r="B3360" s="9" t="s">
        <v>2825</v>
      </c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</row>
    <row r="3361" ht="27.0" customHeight="1">
      <c r="A3361" s="8" t="str">
        <f>HYPERLINK("https://www.tenforums.com/tutorials/105096-add-remove-user-program-groups-start-menu-windows.html","Start Menu User Program Groups - Add or Remove  in Windows")</f>
        <v>Start Menu User Program Groups - Add or Remove  in Windows</v>
      </c>
      <c r="B3361" s="9" t="s">
        <v>2826</v>
      </c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</row>
    <row r="3362" ht="27.0" customHeight="1">
      <c r="A3362" s="8" t="str">
        <f>HYPERLINK("https://www.tenforums.com/tutorials/3403-pin-start-unpin-start-items-windows-10-a.html","Start - 'Pin to Start' and 'Unpin from Start"" items in Windows 10")</f>
        <v>Start - 'Pin to Start' and 'Unpin from Start" items in Windows 10</v>
      </c>
      <c r="B3362" s="9" t="s">
        <v>2289</v>
      </c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</row>
    <row r="3363" ht="27.0" customHeight="1">
      <c r="A3363" s="8" t="str">
        <f>HYPERLINK("https://www.tenforums.com/tutorials/100925-add-data-usage-live-tile-start-windows-10-a.html","Start - Pin Data Usage Live Tile in Windows 10")</f>
        <v>Start - Pin Data Usage Live Tile in Windows 10</v>
      </c>
      <c r="B3363" s="9" t="s">
        <v>699</v>
      </c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</row>
    <row r="3364" ht="27.0" customHeight="1">
      <c r="A3364" s="8" t="str">
        <f>HYPERLINK("https://www.tenforums.com/tutorials/123703-pin-start-email-account-mail-app-windows-10-a.html","Start - Pin Email Account from Mail app in Windows 10")</f>
        <v>Start - Pin Email Account from Mail app in Windows 10</v>
      </c>
      <c r="B3364" s="9" t="s">
        <v>1493</v>
      </c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</row>
    <row r="3365" ht="27.0" customHeight="1">
      <c r="A3365" s="8" t="str">
        <f>HYPERLINK("https://www.tenforums.com/tutorials/123709-pin-start-email-folder-mail-app-windows-10-a.html","Start - Pin Email Folder from Mail app in Windows 10")</f>
        <v>Start - Pin Email Folder from Mail app in Windows 10</v>
      </c>
      <c r="B3365" s="9" t="s">
        <v>1494</v>
      </c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</row>
    <row r="3366" ht="27.0" customHeight="1">
      <c r="A3366" s="8" t="str">
        <f>HYPERLINK("https://www.tenforums.com/tutorials/6206-microsoft-edge-pin-start-sites-windows-10-a.html","Start - Pin Websites from Microsoft Edge in Windows 10")</f>
        <v>Start - Pin Websites from Microsoft Edge in Windows 10</v>
      </c>
      <c r="B3366" s="9" t="s">
        <v>1827</v>
      </c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</row>
    <row r="3367" ht="27.0" customHeight="1">
      <c r="A3367" s="8" t="str">
        <f>HYPERLINK("https://www.tenforums.com/tutorials/118387-enable-disable-show-more-tiles-start-windows-10-a.html","Start - Show more tiles Enable or Disable in Windows 10")</f>
        <v>Start - Show more tiles Enable or Disable in Windows 10</v>
      </c>
      <c r="B3367" s="9" t="s">
        <v>2827</v>
      </c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</row>
    <row r="3368" ht="27.0" customHeight="1">
      <c r="A3368" s="8" t="str">
        <f>HYPERLINK("https://www.tenforums.com/tutorials/23110-start-show-more-tiles-turn-off-windows-10-a.html","Start - Show more tiles - Turn On or Off in Windows 10")</f>
        <v>Start - Show more tiles - Turn On or Off in Windows 10</v>
      </c>
      <c r="B3368" s="9" t="s">
        <v>2828</v>
      </c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</row>
    <row r="3369" ht="27.0" customHeight="1">
      <c r="A3369" s="8" t="str">
        <f>HYPERLINK("https://www.tenforums.com/tutorials/5604-start-show-more-tiles-turn-off-windows-10-mobile.html","Start - Show more tiles - Turn On or Off in Windows 10 Mobile")</f>
        <v>Start - Show more tiles - Turn On or Off in Windows 10 Mobile</v>
      </c>
      <c r="B3369" s="9" t="s">
        <v>2829</v>
      </c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</row>
    <row r="3370" ht="27.0" customHeight="1">
      <c r="A3370" s="8" t="str">
        <f>HYPERLINK("https://www.tenforums.com/tutorials/5768-start-taskbar-action-center-color-turn-off-windows-10-a.html","Start, Taskbar, and Action Center Color - Turn On or Off in Windows 10")</f>
        <v>Start, Taskbar, and Action Center Color - Turn On or Off in Windows 10</v>
      </c>
      <c r="B3370" s="9" t="s">
        <v>525</v>
      </c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</row>
    <row r="3371" ht="27.0" customHeight="1">
      <c r="A3371" s="8" t="str">
        <f>HYPERLINK("https://www.tenforums.com/tutorials/48356-tile-notifications-start-clear-during-log-windows-10-a.html","Start Tile Notifications - Clear during Log on in Windows 10 ")</f>
        <v>Start Tile Notifications - Clear during Log on in Windows 10 </v>
      </c>
      <c r="B3371" s="9" t="s">
        <v>2830</v>
      </c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</row>
    <row r="3372" ht="27.0" customHeight="1">
      <c r="A3372" s="8" t="str">
        <f>HYPERLINK("https://www.tenforums.com/tutorials/27564-startup-apps-shortcut-create-windows-10-a.html","Startup Apps shortcut - Create in Windows 10")</f>
        <v>Startup Apps shortcut - Create in Windows 10</v>
      </c>
      <c r="B3372" s="9" t="s">
        <v>2831</v>
      </c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</row>
    <row r="3373" ht="27.0" customHeight="1">
      <c r="A3373" s="8" t="str">
        <f>HYPERLINK("https://www.tenforums.com/tutorials/69693-startup-delay-enable-disable-windows-10-a.html","Startup Delay - Enable or Disable in Windows 10 ")</f>
        <v>Startup Delay - Enable or Disable in Windows 10 </v>
      </c>
      <c r="B3373" s="9" t="s">
        <v>2832</v>
      </c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</row>
    <row r="3374" ht="27.0" customHeight="1">
      <c r="A3374" s="8" t="str">
        <f>HYPERLINK("https://www.tenforums.com/tutorials/84383-see-startup-impact-apps-windows-8-windows-10-a.html","Startup Impact of Apps - See in Windows 8 and Windows 10")</f>
        <v>Startup Impact of Apps - See in Windows 8 and Windows 10</v>
      </c>
      <c r="B3374" s="10" t="s">
        <v>2833</v>
      </c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</row>
    <row r="3375" ht="27.0" customHeight="1">
      <c r="A3375" s="8" t="str">
        <f>HYPERLINK("https://www.tenforums.com/tutorials/2944-startup-items-add-delete-enable-disable-windows-10-a.html","Startup Items - Add, Delete, Enable, Disable in Windows 10")</f>
        <v>Startup Items - Add, Delete, Enable, Disable in Windows 10</v>
      </c>
      <c r="B3375" s="9" t="s">
        <v>2834</v>
      </c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</row>
    <row r="3376" ht="27.0" customHeight="1">
      <c r="A3376" s="8" t="str">
        <f>HYPERLINK("https://www.tenforums.com/tutorials/27649-startup-repair-run-windows-10-a.html","Startup Repair - Run in Windows 10")</f>
        <v>Startup Repair - Run in Windows 10</v>
      </c>
      <c r="B3376" s="9" t="s">
        <v>2835</v>
      </c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</row>
    <row r="3377" ht="27.0" customHeight="1">
      <c r="A3377" s="8" t="str">
        <f>HYPERLINK("https://www.tenforums.com/tutorials/43450-advanced-startup-settings-enable-disable-windows-10-a.html","Startup Settings - Enable or Disable in Windows 10 ")</f>
        <v>Startup Settings - Enable or Disable in Windows 10 </v>
      </c>
      <c r="B3377" s="9" t="s">
        <v>103</v>
      </c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</row>
    <row r="3378" ht="27.0" customHeight="1">
      <c r="A3378" s="8" t="str">
        <f>HYPERLINK("https://www.tenforums.com/tutorials/79752-change-windows-startup-sound-windows-10-a.html","Startup Sound - Change in Windows 10")</f>
        <v>Startup Sound - Change in Windows 10</v>
      </c>
      <c r="B3378" s="10" t="s">
        <v>2836</v>
      </c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</row>
    <row r="3379" ht="27.0" customHeight="1">
      <c r="A3379" s="8" t="str">
        <f>HYPERLINK("https://www.tenforums.com/tutorials/61302-startup-sound-turn-off-windows-10-a.html","Startup Sound - Turn On or Off in Windows 10")</f>
        <v>Startup Sound - Turn On or Off in Windows 10</v>
      </c>
      <c r="B3379" s="9" t="s">
        <v>2837</v>
      </c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</row>
    <row r="3380" ht="27.0" customHeight="1">
      <c r="A3380" s="8" t="str">
        <f>HYPERLINK("https://www.tenforums.com/tutorials/89247-hide-show-status-bar-file-explorer-windows-10-a.html","Status Bar in File Explorer - Hide or Show in Windows 10")</f>
        <v>Status Bar in File Explorer - Hide or Show in Windows 10</v>
      </c>
      <c r="B3380" s="9" t="s">
        <v>1017</v>
      </c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</row>
    <row r="3381" ht="27.0" customHeight="1">
      <c r="A3381" s="8" t="str">
        <f>HYPERLINK("https://www.tenforums.com/tutorials/106572-enable-disable-steps-recorder-windows.html","Steps Recorder - Enable or Disable in Window")</f>
        <v>Steps Recorder - Enable or Disable in Window</v>
      </c>
      <c r="B3381" s="9" t="s">
        <v>2797</v>
      </c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</row>
    <row r="3382" ht="27.0" customHeight="1">
      <c r="A3382" s="8" t="str">
        <f>HYPERLINK("https://www.tenforums.com/tutorials/106569-open-use-steps-recorder-windows.html","Steps Recorder - Open and Use in Windows")</f>
        <v>Steps Recorder - Open and Use in Windows</v>
      </c>
      <c r="B3382" s="9" t="s">
        <v>2798</v>
      </c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</row>
    <row r="3383" ht="27.0" customHeight="1">
      <c r="A3383" s="8" t="str">
        <f>HYPERLINK("https://www.tenforums.com/tutorials/115430-backup-restore-sticky-keys-settings-windows.html","Sticky Keys Settings - Backup and Restore in Windows")</f>
        <v>Sticky Keys Settings - Backup and Restore in Windows</v>
      </c>
      <c r="B3383" s="9" t="s">
        <v>2838</v>
      </c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</row>
    <row r="3384" ht="27.0" customHeight="1">
      <c r="A3384" s="8" t="str">
        <f>HYPERLINK("https://www.tenforums.com/tutorials/115391-turn-off-sticky-keys-windows-10-a.html","Sticky Keys - Turn On or Off in Windows 10")</f>
        <v>Sticky Keys - Turn On or Off in Windows 10</v>
      </c>
      <c r="B3384" s="9" t="s">
        <v>2839</v>
      </c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</row>
    <row r="3385" ht="27.0" customHeight="1">
      <c r="A3385" s="8" t="str">
        <f>HYPERLINK("https://www.tenforums.com/tutorials/110735-backup-restore-sticky-notes-app-settings-windows-10-a.html","Sticky Notes app Settings - Backup and Restore in Windows 10")</f>
        <v>Sticky Notes app Settings - Backup and Restore in Windows 10</v>
      </c>
      <c r="B3385" s="9" t="s">
        <v>2840</v>
      </c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</row>
    <row r="3386" ht="27.0" customHeight="1">
      <c r="A3386" s="8" t="str">
        <f>HYPERLINK("https://www.tenforums.com/tutorials/73044-sticky-notes-backup-restore-windows-10-a.html","Sticky Notes - Backup and Restore in Windows 10 ")</f>
        <v>Sticky Notes - Backup and Restore in Windows 10 </v>
      </c>
      <c r="B3386" s="9" t="s">
        <v>2841</v>
      </c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</row>
    <row r="3387" ht="27.0" customHeight="1">
      <c r="A3387" s="8" t="str">
        <f>HYPERLINK("https://www.tenforums.com/tutorials/54975-sticky-notes-color-change-windows-10-a.html","Sticky Notes Color - Change in Windows 10 ")</f>
        <v>Sticky Notes Color - Change in Windows 10 </v>
      </c>
      <c r="B3387" s="9" t="s">
        <v>2842</v>
      </c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</row>
    <row r="3388" ht="27.0" customHeight="1">
      <c r="A3388" s="8" t="str">
        <f>HYPERLINK("https://www.tenforums.com/tutorials/116960-turn-off-delete-confirmation-sticky-notes-windows-10-a.html","Sticky Notes Delete Confirmation - Turn On or Off  in Windows 10")</f>
        <v>Sticky Notes Delete Confirmation - Turn On or Off  in Windows 10</v>
      </c>
      <c r="B3388" s="9" t="s">
        <v>2843</v>
      </c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</row>
    <row r="3389" ht="27.0" customHeight="1">
      <c r="A3389" s="8" t="str">
        <f>HYPERLINK("https://www.tenforums.com/tutorials/60390-sticky-notes-delete-windows-10-a.html","Sticky Notes - Delete in Windows 10")</f>
        <v>Sticky Notes - Delete in Windows 10</v>
      </c>
      <c r="B3389" s="9" t="s">
        <v>2844</v>
      </c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</row>
    <row r="3390" ht="27.0" customHeight="1">
      <c r="A3390" s="8" t="str">
        <f>HYPERLINK("https://www.tenforums.com/tutorials/54876-sticky-notes-insights-enable-disable-windows-10-a.html","Sticky Notes Insights - Enable or Disable in Windows 10 ")</f>
        <v>Sticky Notes Insights - Enable or Disable in Windows 10 </v>
      </c>
      <c r="B3390" s="9" t="s">
        <v>2845</v>
      </c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</row>
    <row r="3391" ht="27.0" customHeight="1">
      <c r="A3391" s="8" t="str">
        <f>HYPERLINK("https://www.tenforums.com/tutorials/120334-sticky-notes-keyboard-shortcuts-windows-10-a.html","Sticky Notes Keyboard Shortcuts in Windows 10")</f>
        <v>Sticky Notes Keyboard Shortcuts in Windows 10</v>
      </c>
      <c r="B3391" s="9" t="s">
        <v>1364</v>
      </c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</row>
    <row r="3392" ht="27.0" customHeight="1">
      <c r="A3392" s="11" t="str">
        <f>HYPERLINK("https://www.tenforums.com/tutorials/137088-manually-sync-sticky-notes-windows-10-pc.html","Sticky Notes - Manually Sync on Windows 10 PC")</f>
        <v>Sticky Notes - Manually Sync on Windows 10 PC</v>
      </c>
      <c r="B3392" s="10" t="s">
        <v>2846</v>
      </c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</row>
    <row r="3393" ht="27.0" customHeight="1">
      <c r="A3393" s="8" t="str">
        <f>HYPERLINK("https://www.tenforums.com/tutorials/121334-access-use-windows-10-sticky-notes-online-web.html","Sticky Notes Online on the Web - Access and Use")</f>
        <v>Sticky Notes Online on the Web - Access and Use</v>
      </c>
      <c r="B3393" s="9" t="s">
        <v>2847</v>
      </c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</row>
    <row r="3394" ht="27.0" customHeight="1">
      <c r="A3394" s="8" t="str">
        <f>HYPERLINK("https://www.tenforums.com/tutorials/116944-sign-sign-out-sticky-notes-windows-10-a.html","Sticky Notes - Sign in and Sign out of in Windows 10")</f>
        <v>Sticky Notes - Sign in and Sign out of in Windows 10</v>
      </c>
      <c r="B3394" s="9" t="s">
        <v>2848</v>
      </c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</row>
    <row r="3395" ht="27.0" customHeight="1">
      <c r="A3395" s="11" t="str">
        <f>HYPERLINK("https://www.tenforums.com/tutorials/146455-how-view-delete-print-windows-10-sticky-notes-outlook-com.html","Sticky Notes - View, Delete, and Print on Outlook.com")</f>
        <v>Sticky Notes - View, Delete, and Print on Outlook.com</v>
      </c>
      <c r="B3395" s="10" t="s">
        <v>2849</v>
      </c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</row>
    <row r="3396" ht="27.0" customHeight="1">
      <c r="A3396" s="11" t="str">
        <f>HYPERLINK("https://www.tenforums.com/tutorials/145957-how-turn-off-stop-devices-when-screen-off-windows-10-a.html","Stop Devices when Screen is Off to Save Battery - Turn On or Off in Windows 10")</f>
        <v>Stop Devices when Screen is Off to Save Battery - Turn On or Off in Windows 10</v>
      </c>
      <c r="B3396" s="10" t="s">
        <v>2850</v>
      </c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</row>
    <row r="3397" ht="27.0" customHeight="1">
      <c r="A3397" s="8" t="str">
        <f>HYPERLINK("https://www.tenforums.com/tutorials/60351-storage-diagnostic-tool-use-windows-10-a.html","Storage Diagnostic Tool - Use in Windows 10 ")</f>
        <v>Storage Diagnostic Tool - Use in Windows 10 </v>
      </c>
      <c r="B3397" s="9" t="s">
        <v>2851</v>
      </c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</row>
    <row r="3398" ht="27.0" customHeight="1">
      <c r="A3398" s="8" t="str">
        <f>HYPERLINK("https://www.tenforums.com/tutorials/23790-change-storage-save-locations-windows-10-a.html","Storage Save Locations - Change in Windows 10")</f>
        <v>Storage Save Locations - Change in Windows 10</v>
      </c>
      <c r="B3398" s="9" t="s">
        <v>2852</v>
      </c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</row>
    <row r="3399" ht="27.0" customHeight="1">
      <c r="A3399" s="8" t="str">
        <f>HYPERLINK("https://www.tenforums.com/tutorials/75317-turn-off-storage-sense-automatically-free-up-space-windows-10-a.html","Storage Sense Automatically Free Up Space - Turn On or Off in Windows 10")</f>
        <v>Storage Sense Automatically Free Up Space - Turn On or Off in Windows 10</v>
      </c>
      <c r="B3399" s="9" t="s">
        <v>2853</v>
      </c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</row>
    <row r="3400" ht="27.0" customHeight="1">
      <c r="A3400" s="8" t="str">
        <f>HYPERLINK("https://www.tenforums.com/tutorials/122318-enable-disable-storage-sense-windows-10-a.html","Storage Sense - Enable or Disable in Windows 10")</f>
        <v>Storage Sense - Enable or Disable in Windows 10</v>
      </c>
      <c r="B3400" s="9" t="s">
        <v>2854</v>
      </c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</row>
    <row r="3401" ht="27.0" customHeight="1">
      <c r="A3401" s="8" t="str">
        <f>HYPERLINK("https://www.tenforums.com/tutorials/122362-enable-disable-storage-sense-delete-temporary-files-windows-10-a.html","Storage Sense - Enable or Disable Delete Temporary Files in Windows 10")</f>
        <v>Storage Sense - Enable or Disable Delete Temporary Files in Windows 10</v>
      </c>
      <c r="B3401" s="9" t="s">
        <v>2855</v>
      </c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</row>
    <row r="3402" ht="27.0" customHeight="1">
      <c r="A3402" s="8" t="str">
        <f>HYPERLINK("https://www.tenforums.com/tutorials/100977-free-up-disk-space-now-storage-sense-windows-10-a.html","Storage Sense - Free Up Disk Space Now in Windows 10")</f>
        <v>Storage Sense - Free Up Disk Space Now in Windows 10</v>
      </c>
      <c r="B3402" s="9" t="s">
        <v>2856</v>
      </c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</row>
    <row r="3403" ht="27.0" customHeight="1">
      <c r="A3403" s="8" t="str">
        <f>HYPERLINK("https://www.tenforums.com/tutorials/112382-automatically-make-onedrive-files-demand-online-only-windows-10-a.html","Storage Sense - Specify when to Automatically Make OneDrive Files On-Demand Online-only in Windows 10")</f>
        <v>Storage Sense - Specify when to Automatically Make OneDrive Files On-Demand Online-only in Windows 10</v>
      </c>
      <c r="B3403" s="9" t="s">
        <v>2857</v>
      </c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</row>
    <row r="3404" ht="27.0" customHeight="1">
      <c r="A3404" s="8" t="str">
        <f>HYPERLINK("https://www.tenforums.com/tutorials/122425-specify-storage-sense-delete-files-downloads-folder-windows-10-a.html","Storage Sense - Specify when to Delete Files in Downloads Folder in Windows 10")</f>
        <v>Storage Sense - Specify when to Delete Files in Downloads Folder in Windows 10</v>
      </c>
      <c r="B3404" s="9" t="s">
        <v>2858</v>
      </c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</row>
    <row r="3405" ht="27.0" customHeight="1">
      <c r="A3405" s="8" t="str">
        <f>HYPERLINK("https://www.tenforums.com/tutorials/122380-specify-when-storage-sense-delete-files-recycle-bin-windows-10-a.html","Storage Sense - Specify when to Delete Files in Recycle Bin in Windows 10")</f>
        <v>Storage Sense - Specify when to Delete Files in Recycle Bin in Windows 10</v>
      </c>
      <c r="B3405" s="9" t="s">
        <v>2859</v>
      </c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</row>
    <row r="3406" ht="27.0" customHeight="1">
      <c r="A3406" s="8" t="str">
        <f>HYPERLINK("https://www.tenforums.com/tutorials/122365-specify-when-run-storage-sense-windows-10-a.html","Storage Sense - Specify when to Run in Windows 10")</f>
        <v>Storage Sense - Specify when to Run in Windows 10</v>
      </c>
      <c r="B3406" s="9" t="s">
        <v>2860</v>
      </c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</row>
    <row r="3407" ht="27.0" customHeight="1">
      <c r="A3407" s="8" t="str">
        <f>HYPERLINK("https://www.tenforums.com/tutorials/83700-add-drives-storage-pool-storage-spaces-windows-10-a.html","Storage Spaces - Add Drives to Storage Pool in Windows 10")</f>
        <v>Storage Spaces - Add Drives to Storage Pool in Windows 10</v>
      </c>
      <c r="B3407" s="10" t="s">
        <v>2861</v>
      </c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</row>
    <row r="3408" ht="27.0" customHeight="1">
      <c r="A3408" s="8" t="str">
        <f>HYPERLINK("https://www.tenforums.com/tutorials/84095-change-storage-space-storage-pool-windows-10-a.html","Storage Spaces - Change Storage Space in Storage Pool in Windows 10")</f>
        <v>Storage Spaces - Change Storage Space in Storage Pool in Windows 10</v>
      </c>
      <c r="B3408" s="10" t="s">
        <v>2862</v>
      </c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</row>
    <row r="3409" ht="27.0" customHeight="1">
      <c r="A3409" s="8" t="str">
        <f>HYPERLINK("https://www.tenforums.com/tutorials/83691-create-new-pool-storage-space-windows-10-a.html","Storage Spaces - Create a New Pool and Storage Space in Windows 10")</f>
        <v>Storage Spaces - Create a New Pool and Storage Space in Windows 10</v>
      </c>
      <c r="B3409" s="10" t="s">
        <v>2863</v>
      </c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</row>
    <row r="3410" ht="27.0" customHeight="1">
      <c r="A3410" s="8" t="str">
        <f>HYPERLINK("https://www.tenforums.com/tutorials/83827-create-storage-space-storage-pool-windows-10-a.html","Storage Spaces - Create a Storage Space for Storage Pool in Windows 10")</f>
        <v>Storage Spaces - Create a Storage Space for Storage Pool in Windows 10</v>
      </c>
      <c r="B3410" s="10" t="s">
        <v>2864</v>
      </c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</row>
    <row r="3411" ht="27.0" customHeight="1">
      <c r="A3411" s="8" t="str">
        <f>HYPERLINK("https://www.tenforums.com/tutorials/83844-delete-storage-pool-storage-spaces-windows-10-a.html","Storage Spaces - Delete a Storage Pool in Windows 10")</f>
        <v>Storage Spaces - Delete a Storage Pool in Windows 10</v>
      </c>
      <c r="B3411" s="10" t="s">
        <v>2865</v>
      </c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</row>
    <row r="3412" ht="27.0" customHeight="1">
      <c r="A3412" s="8" t="str">
        <f>HYPERLINK("https://www.tenforums.com/tutorials/83837-delete-storage-space-storage-pool-windows-10-a.html","Storage Spaces - Delete a Storage Space from Storage Pool in Windows 10")</f>
        <v>Storage Spaces - Delete a Storage Space from Storage Pool in Windows 10</v>
      </c>
      <c r="B3412" s="10" t="s">
        <v>2866</v>
      </c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</row>
    <row r="3413" ht="27.0" customHeight="1">
      <c r="A3413" s="8" t="str">
        <f>HYPERLINK("https://www.tenforums.com/tutorials/83769-optimize-drive-usage-storage-pool-storage-spaces-windows-10-a.html","Storage Spaces - Optimize Drive Usage in Storage Pool in Windows 10")</f>
        <v>Storage Spaces - Optimize Drive Usage in Storage Pool in Windows 10</v>
      </c>
      <c r="B3413" s="10" t="s">
        <v>2867</v>
      </c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</row>
    <row r="3414" ht="27.0" customHeight="1">
      <c r="A3414" s="8" t="str">
        <f>HYPERLINK("https://www.tenforums.com/tutorials/83777-remove-drive-storage-pool-storage-spaces-windows-10-a.html","Storage Spaces - Remove Drive from Storage Pool in Windows 10")</f>
        <v>Storage Spaces - Remove Drive from Storage Pool in Windows 10</v>
      </c>
      <c r="B3414" s="9" t="s">
        <v>2868</v>
      </c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</row>
    <row r="3415" ht="27.0" customHeight="1">
      <c r="A3415" s="8" t="str">
        <f>HYPERLINK("https://www.tenforums.com/tutorials/84029-rename-physical-drive-storage-pool-storage-spaces-windows-10-a.html","Storage Spaces - Rename Physical Drive in Storage Pool in Windows 10")</f>
        <v>Storage Spaces - Rename Physical Drive in Storage Pool in Windows 10</v>
      </c>
      <c r="B3415" s="10" t="s">
        <v>2869</v>
      </c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</row>
    <row r="3416" ht="27.0" customHeight="1">
      <c r="A3416" s="8" t="str">
        <f>HYPERLINK("https://www.tenforums.com/tutorials/83707-rename-storage-pool-storage-spaces-windows-10-a.html","Storage Spaces - Rename Storage Pool in Windows 10")</f>
        <v>Storage Spaces - Rename Storage Pool in Windows 10</v>
      </c>
      <c r="B3416" s="10" t="s">
        <v>2870</v>
      </c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</row>
    <row r="3417" ht="27.0" customHeight="1">
      <c r="A3417" s="8" t="str">
        <f>HYPERLINK("https://www.tenforums.com/tutorials/83787-create-storage-spaces-shortcut-windows-10-a.html","Storage Spaces Shortcut - Create in Windows 10")</f>
        <v>Storage Spaces Shortcut - Create in Windows 10</v>
      </c>
      <c r="B3417" s="10" t="s">
        <v>2871</v>
      </c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</row>
    <row r="3418" ht="27.0" customHeight="1">
      <c r="A3418" s="8" t="str">
        <f>HYPERLINK("https://www.tenforums.com/tutorials/83868-upgrade-storage-pool-storage-spaces-windows-10-a.html","Storage Spaces - Upgrade Storage Pool in Windows 10")</f>
        <v>Storage Spaces - Upgrade Storage Pool in Windows 10</v>
      </c>
      <c r="B3418" s="10" t="s">
        <v>2872</v>
      </c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</row>
    <row r="3419" ht="27.0" customHeight="1">
      <c r="A3419" s="8" t="str">
        <f>HYPERLINK("https://www.tenforums.com/tutorials/2931-storage-usage-drives-view-windows-10-a.html","Storage Usage of Drives - View in Windows 10")</f>
        <v>Storage Usage of Drives - View in Windows 10</v>
      </c>
      <c r="B3419" s="9" t="s">
        <v>2873</v>
      </c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</row>
    <row r="3420" ht="27.0" customHeight="1">
      <c r="A3420" s="8" t="str">
        <f>HYPERLINK("https://www.tenforums.com/tutorials/51675-store-account-remove-windows-10-devices.html","Store Account - Remove Windows 10 Devices ")</f>
        <v>Store Account - Remove Windows 10 Devices </v>
      </c>
      <c r="B3420" s="9" t="s">
        <v>2874</v>
      </c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</row>
    <row r="3421" ht="27.0" customHeight="1">
      <c r="A3421" s="8" t="str">
        <f>HYPERLINK("https://www.tenforums.com/tutorials/43118-store-app-allow-block-access-windows-10-a.html","Store App - Allow or Block Access in Windows 10")</f>
        <v>Store App - Allow or Block Access in Windows 10</v>
      </c>
      <c r="B3421" s="9" t="s">
        <v>2875</v>
      </c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</row>
    <row r="3422" ht="27.0" customHeight="1">
      <c r="A3422" s="8" t="str">
        <f>HYPERLINK("https://www.tenforums.com/tutorials/4742-choose-how-windows-store-app-updates-downloaded-windows-10-a.html","Store App and Windows Updates - Choose how Downloaded in Windows 10")</f>
        <v>Store App and Windows Updates - Choose how Downloaded in Windows 10</v>
      </c>
      <c r="B3422" s="9" t="s">
        <v>719</v>
      </c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</row>
    <row r="3423" ht="27.0" customHeight="1">
      <c r="A3423" s="8" t="str">
        <f>HYPERLINK("https://www.tenforums.com/tutorials/105329-specify-how-windows-store-app-updates-downloaded-windows-10-a.html","Store App and Windows Updates - Specify how Downloaded in Windows 10")</f>
        <v>Store App and Windows Updates - Specify how Downloaded in Windows 10</v>
      </c>
      <c r="B3423" s="9" t="s">
        <v>1896</v>
      </c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</row>
    <row r="3424" ht="27.0" customHeight="1">
      <c r="A3424" s="8" t="str">
        <f>HYPERLINK("https://www.tenforums.com/tutorials/8239-re-register-microsoft-store-app-windows-10-a.html","Store app - Re-register in Windows 10")</f>
        <v>Store app - Re-register in Windows 10</v>
      </c>
      <c r="B3424" s="9" t="s">
        <v>1897</v>
      </c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</row>
    <row r="3425" ht="27.0" customHeight="1">
      <c r="A3425" s="8" t="str">
        <f>HYPERLINK("https://www.tenforums.com/tutorials/127437-enable-disable-microsoft-store-apps-windows-10-a.html","Store Apps - Enable or Disable in Windows 10")</f>
        <v>Store Apps - Enable or Disable in Windows 10</v>
      </c>
      <c r="B3425" s="9" t="s">
        <v>1898</v>
      </c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</row>
    <row r="3426" ht="27.0" customHeight="1">
      <c r="A3426" s="8" t="str">
        <f>HYPERLINK("https://www.tenforums.com/tutorials/125233-enable-disable-microsoft-store-apps-open-files-desktop-app.html","Store Apps - Enable or Disable Open Files in Desktop App")</f>
        <v>Store Apps - Enable or Disable Open Files in Desktop App</v>
      </c>
      <c r="B3426" s="9" t="s">
        <v>1899</v>
      </c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</row>
    <row r="3427" ht="27.0" customHeight="1">
      <c r="A3427" s="8" t="str">
        <f>HYPERLINK("https://www.tenforums.com/tutorials/104440-run-microsoft-store-apps-startup-windows-10-a.html","Store Apps - Run at Startup in Windows 10")</f>
        <v>Store Apps - Run at Startup in Windows 10</v>
      </c>
      <c r="B3427" s="9" t="s">
        <v>195</v>
      </c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</row>
    <row r="3428" ht="27.0" customHeight="1">
      <c r="A3428" s="8" t="str">
        <f>HYPERLINK("https://www.tenforums.com/tutorials/6422-apps-save-location-change-windows-10-a.html","Store Apps Save Location - Change in Windows 10")</f>
        <v>Store Apps Save Location - Change in Windows 10</v>
      </c>
      <c r="B3428" s="9" t="s">
        <v>196</v>
      </c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</row>
    <row r="3429" ht="27.0" customHeight="1">
      <c r="A3429" s="8" t="str">
        <f>HYPERLINK("https://www.tenforums.com/tutorials/100964-terminate-store-apps-windows-10-a.html","Store Apps - Terminate in Windows 10")</f>
        <v>Store Apps - Terminate in Windows 10</v>
      </c>
      <c r="B3429" s="9" t="s">
        <v>2876</v>
      </c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</row>
    <row r="3430" ht="27.0" customHeight="1">
      <c r="A3430" s="8" t="str">
        <f>HYPERLINK("https://www.tenforums.com/tutorials/45437-windows-store-apps-troubleshooter-run-windows-10-a.html","Store Apps Troubleshooter - Run in Windows 10 ")</f>
        <v>Store Apps Troubleshooter - Run in Windows 10 </v>
      </c>
      <c r="B3430" s="9" t="s">
        <v>202</v>
      </c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</row>
    <row r="3431" ht="27.0" customHeight="1">
      <c r="A3431" s="8" t="str">
        <f>HYPERLINK("https://www.tenforums.com/tutorials/15057-store-cache-clear-reset-windows-10-a.html","Store Cache - Clear and Reset in Windows 10")</f>
        <v>Store Cache - Clear and Reset in Windows 10</v>
      </c>
      <c r="B3431" s="9" t="s">
        <v>2877</v>
      </c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</row>
    <row r="3432" ht="27.0" customHeight="1">
      <c r="A3432" s="8" t="str">
        <f>HYPERLINK("https://www.tenforums.com/tutorials/6317-store-check-app-updates-windows-10-a.html","Store - Check for App Updates in Windows 10")</f>
        <v>Store - Check for App Updates in Windows 10</v>
      </c>
      <c r="B3432" s="9" t="s">
        <v>173</v>
      </c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</row>
    <row r="3433" ht="27.0" customHeight="1">
      <c r="A3433" s="8" t="str">
        <f>HYPERLINK("https://www.tenforums.com/tutorials/25884-store-check-app-updates-windows-10-mobile-phone.html","Store - Check for App Updates in Windows 10 Mobile Phone")</f>
        <v>Store - Check for App Updates in Windows 10 Mobile Phone</v>
      </c>
      <c r="B3433" s="9" t="s">
        <v>184</v>
      </c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</row>
    <row r="3434" ht="27.0" customHeight="1">
      <c r="A3434" s="8" t="str">
        <f>HYPERLINK("https://www.tenforums.com/tutorials/8257-store-check-updates-shortcut-create-windows-10-a.html","Store Check for Updates Shortcut - Create in Windows 10")</f>
        <v>Store Check for Updates Shortcut - Create in Windows 10</v>
      </c>
      <c r="B3434" s="9" t="s">
        <v>2878</v>
      </c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</row>
    <row r="3435" ht="27.0" customHeight="1">
      <c r="A3435" s="8" t="str">
        <f>HYPERLINK("https://www.tenforums.com/tutorials/47742-store-enable-disable-pin-taskbar-windows-8-10-a.html","Store - Enable or Disable Pin to Taskbar in Windows 8 and 10")</f>
        <v>Store - Enable or Disable Pin to Taskbar in Windows 8 and 10</v>
      </c>
      <c r="B3435" s="9" t="s">
        <v>2293</v>
      </c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</row>
    <row r="3436" ht="27.0" customHeight="1">
      <c r="A3436" s="8" t="str">
        <f>HYPERLINK("https://www.tenforums.com/tutorials/103141-get-fonts-microsoft-store-windows-10-a.html","Store - Get Fonts from in Windows 10")</f>
        <v>Store - Get Fonts from in Windows 10</v>
      </c>
      <c r="B3436" s="9" t="s">
        <v>1128</v>
      </c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</row>
    <row r="3437" ht="27.0" customHeight="1">
      <c r="A3437" s="8" t="str">
        <f>HYPERLINK("https://www.tenforums.com/tutorials/51484-store-my-library-hide-unhide-apps-windows-10-a.html","Store My Library - Hide or Unhide Apps in Windows 10 ")</f>
        <v>Store My Library - Hide or Unhide Apps in Windows 10 </v>
      </c>
      <c r="B3437" s="9" t="s">
        <v>2879</v>
      </c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</row>
    <row r="3438" ht="27.0" customHeight="1">
      <c r="A3438" s="8" t="str">
        <f>HYPERLINK("https://www.tenforums.com/tutorials/20361-store-my-library-install-your-apps-windows-10-a.html","Store My Library - Install Your Apps from in Windows 10")</f>
        <v>Store My Library - Install Your Apps from in Windows 10</v>
      </c>
      <c r="B3438" s="9" t="s">
        <v>188</v>
      </c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</row>
    <row r="3439" ht="27.0" customHeight="1">
      <c r="A3439" s="8" t="str">
        <f>HYPERLINK("https://www.tenforums.com/tutorials/71127-store-offline-mode-games-turn-off-windows-10-a.html","Store Offline Mode for Games - Turn On or Off in Windows 10 ")</f>
        <v>Store Offline Mode for Games - Turn On or Off in Windows 10 </v>
      </c>
      <c r="B3439" s="9" t="s">
        <v>1156</v>
      </c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</row>
    <row r="3440" ht="27.0" customHeight="1">
      <c r="A3440" s="8" t="str">
        <f>HYPERLINK("https://www.tenforums.com/tutorials/51424-store-recent-activity-downloads-updates-windows-10-a.html","Store Recent Activity of Downloads and Updates in Windows 10")</f>
        <v>Store Recent Activity of Downloads and Updates in Windows 10</v>
      </c>
      <c r="B3440" s="9" t="s">
        <v>2880</v>
      </c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</row>
    <row r="3441" ht="27.0" customHeight="1">
      <c r="A3441" s="8" t="str">
        <f>HYPERLINK("https://www.tenforums.com/tutorials/8239-store-re-register-windows-10-a.html","Store - Re-register in Windows 10")</f>
        <v>Store - Re-register in Windows 10</v>
      </c>
      <c r="B3441" s="9" t="s">
        <v>2881</v>
      </c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</row>
    <row r="3442" ht="27.0" customHeight="1">
      <c r="A3442" s="8" t="str">
        <f>HYPERLINK("https://www.tenforums.com/tutorials/4235-store-sign-different-account-windows-10-a.html","Store - Sign in with Different Account in Windows 10 ")</f>
        <v>Store - Sign in with Different Account in Windows 10 </v>
      </c>
      <c r="B3442" s="9" t="s">
        <v>2882</v>
      </c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</row>
    <row r="3443" ht="27.0" customHeight="1">
      <c r="A3443" s="8" t="str">
        <f>HYPERLINK("https://www.tenforums.com/tutorials/6664-turn-off-automatic-updates-apps-windows-10-store.html","Store Update Apps Automatically - Turn On or Off in Windows 10")</f>
        <v>Store Update Apps Automatically - Turn On or Off in Windows 10</v>
      </c>
      <c r="B3443" s="9" t="s">
        <v>232</v>
      </c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</row>
    <row r="3444" ht="27.0" customHeight="1">
      <c r="A3444" s="8" t="str">
        <f>HYPERLINK("https://www.tenforums.com/tutorials/51321-store-use-when-signing-windows-10-local-account.html","Store - Use when Signing in to Windows 10 with Local Account")</f>
        <v>Store - Use when Signing in to Windows 10 with Local Account</v>
      </c>
      <c r="B3444" s="9" t="s">
        <v>2883</v>
      </c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</row>
    <row r="3445" ht="27.0" customHeight="1">
      <c r="A3445" s="8" t="str">
        <f>HYPERLINK("https://www.tenforums.com/tutorials/97473-turn-off-video-autoplay-microsoft-store-app-windows-10-a.html","Store Video Autoplay - Turn On or Off in Windows 10")</f>
        <v>Store Video Autoplay - Turn On or Off in Windows 10</v>
      </c>
      <c r="B3445" s="9" t="s">
        <v>2884</v>
      </c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</row>
    <row r="3446" ht="27.0" customHeight="1">
      <c r="A3446" s="8" t="str">
        <f>HYPERLINK("https://www.tenforums.com/tutorials/93130-assign-keyboard-shortcut-shortcuts-windows-10-a.html","Shortcuts - Assign Keyboard Shortcut in Windows 10")</f>
        <v>Shortcuts - Assign Keyboard Shortcut in Windows 10</v>
      </c>
      <c r="B3446" s="9" t="s">
        <v>1363</v>
      </c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</row>
    <row r="3447" ht="27.0" customHeight="1">
      <c r="A3447" s="8" t="str">
        <f>HYPERLINK("https://www.tenforums.com/tutorials/120195-turn-off-stream-hdr-video-display-windows-10-a.html","Stream HDR video - Turn On or Off for Display on Windows 10")</f>
        <v>Stream HDR video - Turn On or Off for Display on Windows 10</v>
      </c>
      <c r="B3447" s="9" t="s">
        <v>1212</v>
      </c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</row>
    <row r="3448" ht="27.0" customHeight="1">
      <c r="A3448" s="8" t="str">
        <f>HYPERLINK("https://www.tenforums.com/tutorials/68217-app-suggestions-automatic-installation-turn-off-windows-10-a.html","Suggested Apps Automatic Installation - Turn On or Off in Windows 10 ")</f>
        <v>Suggested Apps Automatic Installation - Turn On or Off in Windows 10 </v>
      </c>
      <c r="B3448" s="9" t="s">
        <v>166</v>
      </c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</row>
    <row r="3449" ht="27.0" customHeight="1">
      <c r="A3449" s="8" t="str">
        <f>HYPERLINK("https://www.tenforums.com/tutorials/76570-oem-support-information-customize-windows-10-a.html","Support Information - Customize in Windows 10")</f>
        <v>Support Information - Customize in Windows 10</v>
      </c>
      <c r="B3449" s="10" t="s">
        <v>2103</v>
      </c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</row>
    <row r="3450" ht="27.0" customHeight="1">
      <c r="A3450" s="8" t="str">
        <f>HYPERLINK("https://www.tenforums.com/tutorials/99821-enable-disable-superfetch-windows.html","SuperFetch - Enable or Disable in Windows")</f>
        <v>SuperFetch - Enable or Disable in Windows</v>
      </c>
      <c r="B3450" s="9" t="s">
        <v>2885</v>
      </c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</row>
    <row r="3451" ht="27.0" customHeight="1">
      <c r="A3451" s="8" t="str">
        <f>HYPERLINK("https://www.tenforums.com/tutorials/48404-microsoft-surface-diagnostic-toolkit-use-windows-8-1-10-a.html","Surface Diagnostic Toolkit - Use in Windows 8.1 and 10")</f>
        <v>Surface Diagnostic Toolkit - Use in Windows 8.1 and 10</v>
      </c>
      <c r="B3451" s="9" t="s">
        <v>1905</v>
      </c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</row>
    <row r="3452" ht="27.0" customHeight="1">
      <c r="A3452" s="11" t="s">
        <v>2886</v>
      </c>
      <c r="B3452" s="10" t="s">
        <v>2495</v>
      </c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</row>
    <row r="3453" ht="27.0" customHeight="1">
      <c r="A3453" s="8" t="str">
        <f>HYPERLINK("https://www.tenforums.com/tutorials/38259-suspend-bitlocker-protection-add-context-menu-windows.html","Suspend BitLocker protection - Add to Context Menu in Windows")</f>
        <v>Suspend BitLocker protection - Add to Context Menu in Windows</v>
      </c>
      <c r="B3453" s="9" t="s">
        <v>295</v>
      </c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</row>
    <row r="3454" ht="27.0" customHeight="1">
      <c r="A3454" s="8" t="str">
        <f>HYPERLINK("https://www.tenforums.com/tutorials/94628-change-split-threshold-svchost-exe-windows-10-a.html","svchost.exe - Change Slit Threshold in Windows 10")</f>
        <v>svchost.exe - Change Slit Threshold in Windows 10</v>
      </c>
      <c r="B3454" s="9" t="s">
        <v>2887</v>
      </c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</row>
    <row r="3455" ht="27.0" customHeight="1">
      <c r="A3455" s="8" t="str">
        <f>HYPERLINK("https://www.tenforums.com/tutorials/113522-turn-off-swiftkey-suggestions-autocorrections-windows-10-a.html","SwiftKey Suggestions and Autocorrections - Turn On or Off in Windows 10")</f>
        <v>SwiftKey Suggestions and Autocorrections - Turn On or Off in Windows 10</v>
      </c>
      <c r="B3455" s="9" t="s">
        <v>2888</v>
      </c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</row>
    <row r="3456" ht="27.0" customHeight="1">
      <c r="A3456" s="8" t="str">
        <f>HYPERLINK("https://www.tenforums.com/tutorials/8200-switch-between-apps-windows-10-mobile-phones.html","Switch Between Apps on Windows 10 Mobile Phones")</f>
        <v>Switch Between Apps on Windows 10 Mobile Phones</v>
      </c>
      <c r="B3456" s="9" t="s">
        <v>199</v>
      </c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</row>
    <row r="3457" ht="27.0" customHeight="1">
      <c r="A3457" s="8" t="str">
        <f>HYPERLINK("https://www.tenforums.com/tutorials/6082-switch-between-open-apps-windows-10-a.html","Switch Between Open Apps in Windows 10")</f>
        <v>Switch Between Open Apps in Windows 10</v>
      </c>
      <c r="B3457" s="9" t="s">
        <v>131</v>
      </c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</row>
    <row r="3458" ht="27.0" customHeight="1">
      <c r="A3458" s="8" t="str">
        <f>HYPERLINK("https://www.tenforums.com/tutorials/5374-local-account-switch-windows-10-a.html","Switch to Local Account in Windows 10")</f>
        <v>Switch to Local Account in Windows 10</v>
      </c>
      <c r="B3458" s="9" t="s">
        <v>1413</v>
      </c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</row>
    <row r="3459" ht="27.0" customHeight="1">
      <c r="A3459" s="8" t="str">
        <f>HYPERLINK("https://www.tenforums.com/tutorials/5375-microsoft-account-switch-windows-10-a.html","Switch to Microsoft Account in Windows 10")</f>
        <v>Switch to Microsoft Account in Windows 10</v>
      </c>
      <c r="B3459" s="9" t="s">
        <v>1413</v>
      </c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</row>
    <row r="3460" ht="27.0" customHeight="1">
      <c r="A3460" s="8" t="str">
        <f>HYPERLINK("https://www.tenforums.com/tutorials/90846-switch-windows-10-pro-windows-10-s.html","Switch to Windows 10 Pro from Windows 10 S")</f>
        <v>Switch to Windows 10 Pro from Windows 10 S</v>
      </c>
      <c r="B3460" s="9" t="s">
        <v>2889</v>
      </c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</row>
    <row r="3461" ht="27.0" customHeight="1">
      <c r="A3461" s="8" t="str">
        <f>HYPERLINK("https://www.tenforums.com/tutorials/95383-enable-disable-fast-user-switching-windows-10-a.html","Switch User - Enable or Disable in Windows 10")</f>
        <v>Switch User - Enable or Disable in Windows 10</v>
      </c>
      <c r="B3461" s="9" t="s">
        <v>985</v>
      </c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</row>
    <row r="3462" ht="27.0" customHeight="1">
      <c r="A3462" s="8" t="str">
        <f>HYPERLINK("https://www.tenforums.com/tutorials/7394-switch-user-windows-10-a.html","Switch User in Windows 10")</f>
        <v>Switch User in Windows 10</v>
      </c>
      <c r="B3462" s="9" t="s">
        <v>986</v>
      </c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</row>
    <row r="3463" ht="27.0" customHeight="1">
      <c r="A3463" s="8" t="str">
        <f>HYPERLINK("https://www.tenforums.com/tutorials/27474-switch-user-shortcut-create-windows-10-a.html","Switch User shortcut - Create in Windows 10")</f>
        <v>Switch User shortcut - Create in Windows 10</v>
      </c>
      <c r="B3463" s="9" t="s">
        <v>2890</v>
      </c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</row>
    <row r="3464" ht="27.0" customHeight="1">
      <c r="A3464" s="8" t="str">
        <f>HYPERLINK("https://www.tenforums.com/tutorials/131182-create-soft-hard-symbolic-links-windows.html","Symbolic Links - Create Soft and Hard Symbolic Links in Windows")</f>
        <v>Symbolic Links - Create Soft and Hard Symbolic Links in Windows</v>
      </c>
      <c r="B3464" s="9" t="s">
        <v>1354</v>
      </c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</row>
    <row r="3465" ht="27.0" customHeight="1">
      <c r="A3465" s="8" t="str">
        <f>HYPERLINK("https://www.tenforums.com/tutorials/85048-turn-off-let-apps-sync-wireless-devices-windows-10-a.html","Sync Apps with Wireless Devices in Windows 10")</f>
        <v>Sync Apps with Wireless Devices in Windows 10</v>
      </c>
      <c r="B3465" s="9" t="s">
        <v>200</v>
      </c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</row>
    <row r="3466" ht="27.0" customHeight="1">
      <c r="A3466" s="8" t="str">
        <f>HYPERLINK("https://www.tenforums.com/tutorials/123188-add-sync-center-context-menu-windows.html","Sync Center Context Menu - Add in Windows")</f>
        <v>Sync Center Context Menu - Add in Windows</v>
      </c>
      <c r="B3466" s="9" t="s">
        <v>2891</v>
      </c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</row>
    <row r="3467" ht="27.0" customHeight="1">
      <c r="A3467" s="11" t="str">
        <f>HYPERLINK("https://www.tenforums.com/tutorials/140790-create-sync-clock-time-shortcut-windows-10-a.html","Sync Clock Time shortcut - Create in Windows 10")</f>
        <v>Sync Clock Time shortcut - Create in Windows 10</v>
      </c>
      <c r="B3467" s="10" t="s">
        <v>2892</v>
      </c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</row>
    <row r="3468" ht="27.0" customHeight="1">
      <c r="A3468" s="8" t="str">
        <f>HYPERLINK("https://www.tenforums.com/tutorials/59897-file-explorer-sync-provider-notifications-hide-show-windows-10-a.html","Sync Provider Notifications within File Explorer - Hide or Show in Windows 10 ")</f>
        <v>Sync Provider Notifications within File Explorer - Hide or Show in Windows 10 </v>
      </c>
      <c r="B3468" s="9" t="s">
        <v>1018</v>
      </c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</row>
    <row r="3469" ht="27.0" customHeight="1">
      <c r="A3469" s="8" t="str">
        <f>HYPERLINK("https://www.tenforums.com/tutorials/106159-delete-sync-settings-windows-10-devices-microsoft-account.html","Sync Settings - Delete for Windows 10 Devices from Microsoft Account")</f>
        <v>Sync Settings - Delete for Windows 10 Devices from Microsoft Account</v>
      </c>
      <c r="B3469" s="9" t="s">
        <v>1548</v>
      </c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</row>
    <row r="3470" ht="27.0" customHeight="1">
      <c r="A3470" s="8" t="str">
        <f>HYPERLINK("https://www.tenforums.com/tutorials/4077-sync-settings-turn-off-windows-10-a.html","Sync Settings - Turn On or Off in Windows 10")</f>
        <v>Sync Settings - Turn On or Off in Windows 10</v>
      </c>
      <c r="B3470" s="9" t="s">
        <v>1550</v>
      </c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</row>
    <row r="3471" ht="27.0" customHeight="1">
      <c r="A3471" s="8" t="str">
        <f>HYPERLINK("https://www.tenforums.com/tutorials/43246-sync-your-settings-enable-disable-windows-10-a.html","Sync Your Settings - Enable or Disable in Windows 10 ")</f>
        <v>Sync Your Settings - Enable or Disable in Windows 10 </v>
      </c>
      <c r="B3471" s="9" t="s">
        <v>1549</v>
      </c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</row>
    <row r="3472" ht="27.0" customHeight="1">
      <c r="A3472" s="8" t="str">
        <f>HYPERLINK("https://www.tenforums.com/tutorials/117908-enable-disable-syncing-other-windows-settings-windows-10-a.html","Sync Your Settings - Enable or Disable Syncing Other Windows Settings in Windows 10")</f>
        <v>Sync Your Settings - Enable or Disable Syncing Other Windows Settings in Windows 10</v>
      </c>
      <c r="B3472" s="9" t="s">
        <v>2893</v>
      </c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</row>
    <row r="3473" ht="27.0" customHeight="1">
      <c r="A3473" s="8" t="str">
        <f>HYPERLINK("https://www.tenforums.com/tutorials/117899-enable-disable-syncing-passwords-windows-10-sync-your-settings.html","Sync Your Settings - Enable or Disable Syncing Passwords in Windows 10")</f>
        <v>Sync Your Settings - Enable or Disable Syncing Passwords in Windows 10</v>
      </c>
      <c r="B3473" s="9" t="s">
        <v>2227</v>
      </c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</row>
    <row r="3474" ht="27.0" customHeight="1">
      <c r="A3474" s="8" t="str">
        <f>HYPERLINK("https://www.tenforums.com/tutorials/117903-enable-disable-syncing-theme-windows-10-sync-your-settings.html","Sync Your Settings - Enable or Disable Syncing Theme in Windows 10")</f>
        <v>Sync Your Settings - Enable or Disable Syncing Theme in Windows 10</v>
      </c>
      <c r="B3474" s="9" t="s">
        <v>2894</v>
      </c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</row>
    <row r="3475" ht="27.0" customHeight="1">
      <c r="A3475" s="8" t="str">
        <f>HYPERLINK("https://www.tenforums.com/tutorials/117911-disable-sync-your-settings-metered-connections-windows-10-a.html","Sync Your Settings on Metered Connections - Enable or Disable in Windows 10")</f>
        <v>Sync Your Settings on Metered Connections - Enable or Disable in Windows 10</v>
      </c>
      <c r="B3475" s="9" t="s">
        <v>1531</v>
      </c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</row>
    <row r="3476" ht="27.0" customHeight="1">
      <c r="A3476" s="8" t="str">
        <f>HYPERLINK("https://www.tenforums.com/tutorials/5967-sync-your-settings-shortcut-create-windows-10-a.html","Sync your settings Shortcut - Create in Windows 10")</f>
        <v>Sync your settings Shortcut - Create in Windows 10</v>
      </c>
      <c r="B3476" s="9" t="s">
        <v>1551</v>
      </c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</row>
    <row r="3477" ht="27.0" customHeight="1">
      <c r="A3477" s="11" t="str">
        <f>HYPERLINK("https://www.tenforums.com/tutorials/151459-how-use-synctoy-data-backups.html","SyncToy for Data Backups")</f>
        <v>SyncToy for Data Backups</v>
      </c>
      <c r="B3477" s="10" t="s">
        <v>2895</v>
      </c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</row>
    <row r="3478" ht="27.0" customHeight="1">
      <c r="A3478" s="8" t="str">
        <f>HYPERLINK("https://www.tenforums.com/tutorials/95043-delete-sysreset-folder-windows-10-a.html","$SysReset folder - delete in Windows 10")</f>
        <v>$SysReset folder - delete in Windows 10</v>
      </c>
      <c r="B3478" s="9" t="s">
        <v>2896</v>
      </c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</row>
    <row r="3479" ht="27.0" customHeight="1">
      <c r="A3479" s="11" t="str">
        <f>HYPERLINK("https://www.tenforums.com/tutorials/154501-how-add-system-configuration-msconfig-control-panel-windows.html","System Configuration (msconfig) - Add to Control Panel in Windows")</f>
        <v>System Configuration (msconfig) - Add to Control Panel in Windows</v>
      </c>
      <c r="B3479" s="10" t="s">
        <v>605</v>
      </c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</row>
    <row r="3480" ht="27.0" customHeight="1">
      <c r="A3480" s="8" t="str">
        <f>HYPERLINK("https://www.tenforums.com/tutorials/82877-change-system-cooling-policy-processor-windows-10-a.html","System Cooling Policy - Change for Processor Power Management in Windows 10")</f>
        <v>System Cooling Policy - Change for Processor Power Management in Windows 10</v>
      </c>
      <c r="B3480" s="10" t="s">
        <v>2897</v>
      </c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</row>
    <row r="3481" ht="27.0" customHeight="1">
      <c r="A3481" s="8" t="str">
        <f>HYPERLINK("https://www.tenforums.com/tutorials/30656-language-windows-10-how-see.html","System Default UI Language of Windows 10 - See")</f>
        <v>System Default UI Language of Windows 10 - See</v>
      </c>
      <c r="B3481" s="9" t="s">
        <v>1378</v>
      </c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</row>
    <row r="3482" ht="27.0" customHeight="1">
      <c r="A3482" s="8" t="str">
        <f>HYPERLINK("https://www.tenforums.com/tutorials/81928-generate-system-diagnostics-report-windows-10-a.html","System Diagnostics Report - Generate in Windows 10")</f>
        <v>System Diagnostics Report - Generate in Windows 10</v>
      </c>
      <c r="B3482" s="10" t="s">
        <v>2898</v>
      </c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</row>
    <row r="3483" ht="27.0" customHeight="1">
      <c r="A3483" s="11" t="str">
        <f>HYPERLINK("https://www.tenforums.com/tutorials/136567-windows-system-error-codes-reference-list.html","System Error Codes Reference List")</f>
        <v>System Error Codes Reference List</v>
      </c>
      <c r="B3483" s="10" t="s">
        <v>2899</v>
      </c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</row>
    <row r="3484" ht="27.0" customHeight="1">
      <c r="A3484" s="8" t="str">
        <f>HYPERLINK("https://www.tenforums.com/tutorials/96543-verify-if-system-files-drivers-digitally-signed-windows.html","System Files and Drivers - Verify if Digitally Signed in Windows")</f>
        <v>System Files and Drivers - Verify if Digitally Signed in Windows</v>
      </c>
      <c r="B3484" s="9" t="s">
        <v>885</v>
      </c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</row>
    <row r="3485" ht="27.0" customHeight="1">
      <c r="A3485" s="8" t="str">
        <f>HYPERLINK("https://www.tenforums.com/tutorials/86601-enable-disable-system-icons-taskbar-windows-10-a.html","System Icons - Enable or Disable in Windows 10")</f>
        <v>System Icons - Enable or Disable in Windows 10</v>
      </c>
      <c r="B3485" s="9" t="s">
        <v>2900</v>
      </c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</row>
    <row r="3486" ht="27.0" customHeight="1">
      <c r="A3486" s="8" t="str">
        <f>HYPERLINK("https://www.tenforums.com/tutorials/2696-system-icons-turn-off-windows-10-a.html","System Icons - Turn On or Off in Windows 10")</f>
        <v>System Icons - Turn On or Off in Windows 10</v>
      </c>
      <c r="B3486" s="9" t="s">
        <v>2086</v>
      </c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</row>
    <row r="3487" ht="27.0" customHeight="1">
      <c r="A3487" s="8" t="str">
        <f>HYPERLINK("https://www.tenforums.com/tutorials/2113-system-image-create-hardware-independent-system-image.html","System Image - Create Hardware Independent System Image")</f>
        <v>System Image - Create Hardware Independent System Image</v>
      </c>
      <c r="B3487" s="9" t="s">
        <v>2901</v>
      </c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</row>
    <row r="3488" ht="27.0" customHeight="1">
      <c r="A3488" s="8" t="str">
        <f>HYPERLINK("https://www.tenforums.com/tutorials/5495-system-image-create-windows-10-a.html","System Image - Create in Windows 10")</f>
        <v>System Image - Create in Windows 10</v>
      </c>
      <c r="B3488" s="9" t="s">
        <v>2902</v>
      </c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</row>
    <row r="3489" ht="27.0" customHeight="1">
      <c r="A3489" s="8" t="str">
        <f>HYPERLINK("https://www.tenforums.com/tutorials/98689-enable-disable-create-system-image-windows-10-a.html","System Image - Enable or Disable in Windows 10")</f>
        <v>System Image - Enable or Disable in Windows 10</v>
      </c>
      <c r="B3489" s="9" t="s">
        <v>2903</v>
      </c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</row>
    <row r="3490" ht="27.0" customHeight="1">
      <c r="A3490" s="8" t="str">
        <f>HYPERLINK("https://www.tenforums.com/tutorials/85124-make-create-system-image-shortcut-windows-10-a.html","System Image  - Make 'Create a system image' Shortcut in Windows 10")</f>
        <v>System Image  - Make 'Create a system image' Shortcut in Windows 10</v>
      </c>
      <c r="B3490" s="9" t="s">
        <v>682</v>
      </c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</row>
    <row r="3491" ht="27.0" customHeight="1">
      <c r="A3491" s="11" t="str">
        <f>HYPERLINK("https://www.tenforums.com/tutorials/142923-delete-system-image-restore-point-system-restore-windows-10-a.html","System Image Restore Point - Delete from System Restore in Windows 10")</f>
        <v>System Image Restore Point - Delete from System Restore in Windows 10</v>
      </c>
      <c r="B3491" s="10" t="s">
        <v>2572</v>
      </c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</row>
    <row r="3492" ht="27.0" customHeight="1">
      <c r="A3492" s="8" t="str">
        <f>HYPERLINK("https://www.tenforums.com/tutorials/75607-windows-backup-manage-space-windows-10-a.html","System Images - Delete and Manage Space in Windows 10")</f>
        <v>System Images - Delete and Manage Space in Windows 10</v>
      </c>
      <c r="B3492" s="10" t="s">
        <v>254</v>
      </c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</row>
    <row r="3493" ht="27.0" customHeight="1">
      <c r="A3493" s="8" t="str">
        <f>HYPERLINK("https://www.tenforums.com/tutorials/67001-win-x-menu-system-control-panel-settings-windows-10-a.html","System in Win+X Menu - Control Panel or Settings in Windows 10 ")</f>
        <v>System in Win+X Menu - Control Panel or Settings in Windows 10 </v>
      </c>
      <c r="B3493" s="9" t="s">
        <v>2904</v>
      </c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</row>
    <row r="3494" ht="27.0" customHeight="1">
      <c r="A3494" s="8" t="str">
        <f>HYPERLINK("https://www.tenforums.com/tutorials/7822-system-information-file-create-windows-10-a.html","System Information File - Create in Windows 10")</f>
        <v>System Information File - Create in Windows 10</v>
      </c>
      <c r="B3494" s="9" t="s">
        <v>2905</v>
      </c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</row>
    <row r="3495" ht="27.0" customHeight="1">
      <c r="A3495" s="8" t="str">
        <f>HYPERLINK("https://www.tenforums.com/tutorials/67768-system-information-see-windows-10-a.html","System Information - See in Windows 10 ")</f>
        <v>System Information - See in Windows 10 </v>
      </c>
      <c r="B3495" s="9" t="s">
        <v>2906</v>
      </c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</row>
    <row r="3496" ht="27.0" customHeight="1">
      <c r="A3496" s="8" t="str">
        <f>HYPERLINK("https://www.tenforums.com/tutorials/132050-change-system-locale-windows-10-a.html","System Locale - Change in Windows 10")</f>
        <v>System Locale - Change in Windows 10</v>
      </c>
      <c r="B3496" s="9" t="s">
        <v>2907</v>
      </c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</row>
    <row r="3497" ht="27.0" customHeight="1">
      <c r="A3497" s="8" t="str">
        <f>HYPERLINK("https://www.tenforums.com/tutorials/132175-see-current-system-locale-windows-10-a.html","System Locale - See Current in Windows 10")</f>
        <v>System Locale - See Current in Windows 10</v>
      </c>
      <c r="B3497" s="9" t="s">
        <v>2908</v>
      </c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</row>
    <row r="3498" ht="27.0" customHeight="1">
      <c r="A3498" s="12" t="str">
        <f>HYPERLINK("https://www.tenforums.com/tutorials/94799-enable-disable-scheduled-system-maintenance-windows.html","System Maintenance Troubleshooter Schedule - Enable or Disable in Windows")</f>
        <v>System Maintenance Troubleshooter Schedule - Enable or Disable in Windows</v>
      </c>
      <c r="B3498" s="9" t="s">
        <v>2620</v>
      </c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</row>
    <row r="3499" ht="27.0" customHeight="1">
      <c r="A3499" s="8" t="str">
        <f>HYPERLINK("https://www.tenforums.com/tutorials/94815-run-system-maintenance-troubleshooter-windows.html","System Maintenance Troubleshooter - Run in Windows")</f>
        <v>System Maintenance Troubleshooter - Run in Windows</v>
      </c>
      <c r="B3499" s="9" t="s">
        <v>2909</v>
      </c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</row>
    <row r="3500" ht="27.0" customHeight="1">
      <c r="A3500" s="8" t="str">
        <f>HYPERLINK("https://www.tenforums.com/tutorials/82009-generate-system-performance-report-windows-10-a.html","System Performance Report - Generate in Windows 10")</f>
        <v>System Performance Report - Generate in Windows 10</v>
      </c>
      <c r="B3500" s="10" t="s">
        <v>2910</v>
      </c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</row>
    <row r="3501" ht="27.0" customHeight="1">
      <c r="A3501" s="8" t="str">
        <f>HYPERLINK("https://www.tenforums.com/tutorials/63346-sleep-states-available-your-windows-10-pc.html","System Power States Available on your Windows 10 PC")</f>
        <v>System Power States Available on your Windows 10 PC</v>
      </c>
      <c r="B3501" s="9" t="s">
        <v>2385</v>
      </c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</row>
    <row r="3502" ht="27.0" customHeight="1">
      <c r="A3502" s="8" t="str">
        <f>HYPERLINK("https://www.tenforums.com/tutorials/102123-add-system-protection-context-menu-windows-10-a.html","System Protection - Add to Context Menu in Windows 10")</f>
        <v>System Protection - Add to Context Menu in Windows 10</v>
      </c>
      <c r="B3502" s="9" t="s">
        <v>2911</v>
      </c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</row>
    <row r="3503" ht="27.0" customHeight="1">
      <c r="A3503" s="8" t="str">
        <f>HYPERLINK("https://www.tenforums.com/tutorials/33460-system-protection-max-storage-size-drive-change-windows-10-a.html","System Protection Max Storage Size for Drive - Change in Windows 10 ")</f>
        <v>System Protection Max Storage Size for Drive - Change in Windows 10 </v>
      </c>
      <c r="B3503" s="9" t="s">
        <v>2912</v>
      </c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</row>
    <row r="3504" ht="27.0" customHeight="1">
      <c r="A3504" s="8" t="str">
        <f>HYPERLINK("https://www.tenforums.com/tutorials/33618-system-protection-shortcut-create-windows-10-a.html","System Protection shortcut - Create in Windows 10")</f>
        <v>System Protection shortcut - Create in Windows 10</v>
      </c>
      <c r="B3504" s="9" t="s">
        <v>2913</v>
      </c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</row>
    <row r="3505" ht="27.0" customHeight="1">
      <c r="A3505" s="8" t="str">
        <f>HYPERLINK("https://www.tenforums.com/tutorials/4533-system-protection-turn-off-drives-windows-10-a.html","System Protection - Turn On or Off for Drives in Windows 10")</f>
        <v>System Protection - Turn On or Off for Drives in Windows 10</v>
      </c>
      <c r="B3505" s="9" t="s">
        <v>2914</v>
      </c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</row>
    <row r="3506" ht="27.0" customHeight="1">
      <c r="A3506" s="11" t="str">
        <f>HYPERLINK("https://www.tenforums.com/tutorials/137565-enable-automatic-backup-system-registry-when-restart-windows-10-a.html","System Registry - Enable Automatic Backup when Restart in Windows 10")</f>
        <v>System Registry - Enable Automatic Backup when Restart in Windows 10</v>
      </c>
      <c r="B3506" s="10" t="s">
        <v>2523</v>
      </c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</row>
    <row r="3507" ht="27.0" customHeight="1">
      <c r="A3507" s="8" t="str">
        <f>HYPERLINK("https://www.tenforums.com/tutorials/36083-system-repair-disc-create-windows-10-a.html","System Repair Disc - Create in Windows 10")</f>
        <v>System Repair Disc - Create in Windows 10</v>
      </c>
      <c r="B3507" s="10" t="s">
        <v>2915</v>
      </c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</row>
    <row r="3508" ht="27.0" customHeight="1">
      <c r="A3508" s="8" t="str">
        <f>HYPERLINK("https://www.tenforums.com/tutorials/99782-enable-disable-system-restore-windows.html","System Restore - Enable or Disable in Windows")</f>
        <v>System Restore - Enable or Disable in Windows</v>
      </c>
      <c r="B3508" s="9" t="s">
        <v>2916</v>
      </c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</row>
    <row r="3509" ht="27.0" customHeight="1">
      <c r="A3509" s="8" t="str">
        <f>HYPERLINK("https://www.tenforums.com/tutorials/64869-restore-point-automatically-create-schedule-windows-10-a.html","System Restore Point - Automatically Create on Schedule in Windows 10 ")</f>
        <v>System Restore Point - Automatically Create on Schedule in Windows 10 </v>
      </c>
      <c r="B3509" s="9" t="s">
        <v>2567</v>
      </c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</row>
    <row r="3510" ht="27.0" customHeight="1">
      <c r="A3510" s="8" t="str">
        <f>HYPERLINK("https://www.tenforums.com/tutorials/64791-restore-point-automatically-create-startup-windows-10-a.html","System Restore Point - Automatically Create at Startup in Windows 10 ")</f>
        <v>System Restore Point - Automatically Create at Startup in Windows 10 </v>
      </c>
      <c r="B3510" s="9" t="s">
        <v>2568</v>
      </c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</row>
    <row r="3511" ht="27.0" customHeight="1">
      <c r="A3511" s="8" t="str">
        <f>HYPERLINK("https://www.tenforums.com/tutorials/16236-restore-point-context-menu-add-windows-10-a.html","System Restore Point Context Menu - Add in Windows 10")</f>
        <v>System Restore Point Context Menu - Add in Windows 10</v>
      </c>
      <c r="B3511" s="9" t="s">
        <v>2569</v>
      </c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</row>
    <row r="3512" ht="27.0" customHeight="1">
      <c r="A3512" s="8" t="str">
        <f>HYPERLINK("https://www.tenforums.com/tutorials/4571-system-restore-point-create-windows-10-a.html","System Restore Point - Create in Windows 10")</f>
        <v>System Restore Point - Create in Windows 10</v>
      </c>
      <c r="B3512" s="9" t="s">
        <v>2570</v>
      </c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</row>
    <row r="3513" ht="27.0" customHeight="1">
      <c r="A3513" s="8" t="str">
        <f>HYPERLINK("https://www.tenforums.com/tutorials/94682-change-system-restore-point-creation-frequency-windows-10-a.html","System Restore Point Creation Frequency - Change in Windows 10")</f>
        <v>System Restore Point Creation Frequency - Change in Windows 10</v>
      </c>
      <c r="B3513" s="9" t="s">
        <v>2571</v>
      </c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</row>
    <row r="3514" ht="27.0" customHeight="1">
      <c r="A3514" s="8" t="str">
        <f>HYPERLINK("https://www.tenforums.com/tutorials/4543-system-restore-point-shortcut-create-windows-10-a.html","System Restore Point shortcut - Create in Windows 10")</f>
        <v>System Restore Point shortcut - Create in Windows 10</v>
      </c>
      <c r="B3514" s="9" t="s">
        <v>2573</v>
      </c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</row>
    <row r="3515" ht="27.0" customHeight="1">
      <c r="A3515" s="8" t="str">
        <f>HYPERLINK("https://www.tenforums.com/tutorials/33593-system-restore-points-delete-windows-10-a.html","System Restore Points - Delete in Windows 10")</f>
        <v>System Restore Points - Delete in Windows 10</v>
      </c>
      <c r="B3515" s="9" t="s">
        <v>2574</v>
      </c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</row>
    <row r="3516" ht="27.0" customHeight="1">
      <c r="A3516" s="8" t="str">
        <f>HYPERLINK("https://www.tenforums.com/tutorials/131901-see-list-all-available-system-restore-points-windows.html","System Restore Points - See List of All Available in Windows")</f>
        <v>System Restore Points - See List of All Available in Windows</v>
      </c>
      <c r="B3516" s="9" t="s">
        <v>2575</v>
      </c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</row>
    <row r="3517" ht="27.0" customHeight="1">
      <c r="A3517" s="8" t="str">
        <f>HYPERLINK("https://www.tenforums.com/tutorials/94694-undo-system-restore-windows-10-a.html","System Restore - Undo in Windows 10")</f>
        <v>System Restore - Undo in Windows 10</v>
      </c>
      <c r="B3517" s="9" t="s">
        <v>2917</v>
      </c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</row>
    <row r="3518" ht="27.0" customHeight="1">
      <c r="A3518" s="8" t="str">
        <f>HYPERLINK("https://www.tenforums.com/tutorials/4588-system-restore-windows-10-a.html","System Restore Windows 10")</f>
        <v>System Restore Windows 10</v>
      </c>
      <c r="B3518" s="9" t="s">
        <v>2918</v>
      </c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</row>
    <row r="3519" ht="27.0" customHeight="1">
      <c r="A3519" s="8" t="str">
        <f>HYPERLINK("https://www.tenforums.com/tutorials/63239-system-sleep-diagnostics-report-generate-windows-10-a.html","System Sleep Diagnostics Report - Generate in Windows 10")</f>
        <v>System Sleep Diagnostics Report - Generate in Windows 10</v>
      </c>
      <c r="B3519" s="9" t="s">
        <v>2799</v>
      </c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</row>
    <row r="3520" ht="27.0" customHeight="1">
      <c r="A3520" s="8" t="str">
        <f>HYPERLINK("https://www.tenforums.com/tutorials/1735-system-specs-fill-ten-forums.html","System Specs - Fill in at Ten Forums")</f>
        <v>System Specs - Fill in at Ten Forums</v>
      </c>
      <c r="B3520" s="9" t="s">
        <v>2919</v>
      </c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</row>
    <row r="3521" ht="27.0" customHeight="1">
      <c r="A3521" s="8" t="str">
        <f>HYPERLINK("https://www.tenforums.com/tutorials/98384-collecting-system-specifications-windows.html","System Specifications - Collect in Windows")</f>
        <v>System Specifications - Collect in Windows</v>
      </c>
      <c r="B3521" s="13" t="s">
        <v>2920</v>
      </c>
      <c r="C3521" s="14"/>
      <c r="D3521" s="14"/>
      <c r="E3521" s="14"/>
      <c r="F3521" s="14"/>
      <c r="G3521" s="14"/>
      <c r="H3521" s="14"/>
      <c r="I3521" s="14"/>
      <c r="J3521" s="14"/>
      <c r="K3521" s="14"/>
      <c r="L3521" s="14"/>
      <c r="M3521" s="14"/>
      <c r="N3521" s="14"/>
      <c r="O3521" s="14"/>
      <c r="P3521" s="14"/>
      <c r="Q3521" s="14"/>
      <c r="R3521" s="14"/>
      <c r="S3521" s="14"/>
      <c r="T3521" s="14"/>
      <c r="U3521" s="14"/>
      <c r="V3521" s="14"/>
    </row>
    <row r="3522" ht="27.0" customHeight="1">
      <c r="A3522" s="8" t="str">
        <f>HYPERLINK("https://www.tenforums.com/tutorials/4399-system-type-32-bit-x86-64-bit-x64-windows-10-a.html","System Type - 32-bit (x86) or 64-bit (x64) Windows 10")</f>
        <v>System Type - 32-bit (x86) or 64-bit (x64) Windows 10</v>
      </c>
      <c r="B3522" s="13" t="s">
        <v>207</v>
      </c>
      <c r="C3522" s="14"/>
      <c r="D3522" s="14"/>
      <c r="E3522" s="14"/>
      <c r="F3522" s="14"/>
      <c r="G3522" s="14"/>
      <c r="H3522" s="14"/>
      <c r="I3522" s="14"/>
      <c r="J3522" s="14"/>
      <c r="K3522" s="14"/>
      <c r="L3522" s="14"/>
      <c r="M3522" s="14"/>
      <c r="N3522" s="14"/>
      <c r="O3522" s="14"/>
      <c r="P3522" s="14"/>
      <c r="Q3522" s="14"/>
      <c r="R3522" s="14"/>
      <c r="S3522" s="14"/>
      <c r="T3522" s="14"/>
      <c r="U3522" s="14"/>
      <c r="V3522" s="14"/>
    </row>
    <row r="3523" ht="27.0" customHeight="1">
      <c r="A3523" s="8" t="str">
        <f>HYPERLINK("https://www.tenforums.com/tutorials/118777-change-system-ui-language-windows-10-a.html","System UI Language - Change in Windows 10")</f>
        <v>System UI Language - Change in Windows 10</v>
      </c>
      <c r="B3523" s="9" t="s">
        <v>1375</v>
      </c>
      <c r="C3523" s="14"/>
      <c r="D3523" s="14"/>
      <c r="E3523" s="14"/>
      <c r="F3523" s="14"/>
      <c r="G3523" s="14"/>
      <c r="H3523" s="14"/>
      <c r="I3523" s="14"/>
      <c r="J3523" s="14"/>
      <c r="K3523" s="14"/>
      <c r="L3523" s="14"/>
      <c r="M3523" s="14"/>
      <c r="N3523" s="14"/>
      <c r="O3523" s="14"/>
      <c r="P3523" s="14"/>
      <c r="Q3523" s="14"/>
      <c r="R3523" s="14"/>
      <c r="S3523" s="14"/>
      <c r="T3523" s="14"/>
      <c r="U3523" s="14"/>
      <c r="V3523" s="14"/>
    </row>
    <row r="3524" ht="27.0" customHeight="1">
      <c r="A3524" s="8" t="str">
        <f>HYPERLINK("https://www.tenforums.com/tutorials/118787-force-system-ui-language-display-language-windows.html","System UI Language - Force as Display Language in Windows")</f>
        <v>System UI Language - Force as Display Language in Windows</v>
      </c>
      <c r="B3524" s="9" t="s">
        <v>818</v>
      </c>
      <c r="C3524" s="14"/>
      <c r="D3524" s="14"/>
      <c r="E3524" s="14"/>
      <c r="F3524" s="14"/>
      <c r="G3524" s="14"/>
      <c r="H3524" s="14"/>
      <c r="I3524" s="14"/>
      <c r="J3524" s="14"/>
      <c r="K3524" s="14"/>
      <c r="L3524" s="14"/>
      <c r="M3524" s="14"/>
      <c r="N3524" s="14"/>
      <c r="O3524" s="14"/>
      <c r="P3524" s="14"/>
      <c r="Q3524" s="14"/>
      <c r="R3524" s="14"/>
      <c r="S3524" s="14"/>
      <c r="T3524" s="14"/>
      <c r="U3524" s="14"/>
      <c r="V3524" s="14"/>
    </row>
    <row r="3525" ht="27.0" customHeight="1">
      <c r="A3525" s="8" t="str">
        <f>HYPERLINK("https://www.tenforums.com/tutorials/28539-system-uptime-find-windows-10-a.html","System Uptime - Find in Windows 10")</f>
        <v>System Uptime - Find in Windows 10</v>
      </c>
      <c r="B3525" s="9" t="s">
        <v>2921</v>
      </c>
      <c r="C3525" s="14"/>
      <c r="D3525" s="14"/>
      <c r="E3525" s="14"/>
      <c r="F3525" s="14"/>
      <c r="G3525" s="14"/>
      <c r="H3525" s="14"/>
      <c r="I3525" s="14"/>
      <c r="J3525" s="14"/>
      <c r="K3525" s="14"/>
      <c r="L3525" s="14"/>
      <c r="M3525" s="14"/>
      <c r="N3525" s="14"/>
      <c r="O3525" s="14"/>
      <c r="P3525" s="14"/>
      <c r="Q3525" s="14"/>
      <c r="R3525" s="14"/>
      <c r="S3525" s="14"/>
      <c r="T3525" s="14"/>
      <c r="U3525" s="14"/>
      <c r="V3525" s="14"/>
    </row>
    <row r="3526" ht="27.0" customHeight="1">
      <c r="A3526" s="8" t="str">
        <f>HYPERLINK("https://www.tenforums.com/tutorials/72133-add-system-unattended-sleep-timeout-power-options-windows-10-a.html","System unattended sleep timeout - Add to Power Options in Windows 10")</f>
        <v>System unattended sleep timeout - Add to Power Options in Windows 10</v>
      </c>
      <c r="B3526" s="9" t="s">
        <v>2348</v>
      </c>
      <c r="C3526" s="14"/>
      <c r="D3526" s="14"/>
      <c r="E3526" s="14"/>
      <c r="F3526" s="14"/>
      <c r="G3526" s="14"/>
      <c r="H3526" s="14"/>
      <c r="I3526" s="14"/>
      <c r="J3526" s="14"/>
      <c r="K3526" s="14"/>
      <c r="L3526" s="14"/>
      <c r="M3526" s="14"/>
      <c r="N3526" s="14"/>
      <c r="O3526" s="14"/>
      <c r="P3526" s="14"/>
      <c r="Q3526" s="14"/>
      <c r="R3526" s="14"/>
      <c r="S3526" s="14"/>
      <c r="T3526" s="14"/>
      <c r="U3526" s="14"/>
      <c r="V3526" s="14"/>
    </row>
    <row r="3527" ht="27.0" customHeight="1">
      <c r="A3527" s="8" t="str">
        <f>HYPERLINK("https://www.tenforums.com/tutorials/87782-change-system-unattended-sleep-timeout-windows-10-a.html","System Unattended Sleep Timeout - Change in Windows 10")</f>
        <v>System Unattended Sleep Timeout - Change in Windows 10</v>
      </c>
      <c r="B3527" s="9" t="s">
        <v>2922</v>
      </c>
      <c r="C3527" s="14"/>
      <c r="D3527" s="14"/>
      <c r="E3527" s="14"/>
      <c r="F3527" s="14"/>
      <c r="G3527" s="14"/>
      <c r="H3527" s="14"/>
      <c r="I3527" s="14"/>
      <c r="J3527" s="14"/>
      <c r="K3527" s="14"/>
      <c r="L3527" s="14"/>
      <c r="M3527" s="14"/>
      <c r="N3527" s="14"/>
      <c r="O3527" s="14"/>
      <c r="P3527" s="14"/>
      <c r="Q3527" s="14"/>
      <c r="R3527" s="14"/>
      <c r="S3527" s="14"/>
      <c r="T3527" s="14"/>
      <c r="U3527" s="14"/>
      <c r="V3527" s="14"/>
    </row>
    <row r="3528" ht="27.0" customHeight="1">
      <c r="A3528" s="6" t="s">
        <v>2923</v>
      </c>
      <c r="B3528" s="6" t="s">
        <v>2923</v>
      </c>
      <c r="C3528" s="15"/>
      <c r="D3528" s="15"/>
      <c r="E3528" s="15"/>
      <c r="F3528" s="15"/>
      <c r="G3528" s="15"/>
      <c r="H3528" s="15"/>
      <c r="I3528" s="15"/>
      <c r="J3528" s="15"/>
      <c r="K3528" s="15"/>
      <c r="L3528" s="15"/>
      <c r="M3528" s="15"/>
      <c r="N3528" s="15"/>
      <c r="O3528" s="15"/>
      <c r="P3528" s="15"/>
      <c r="Q3528" s="15"/>
      <c r="R3528" s="15"/>
      <c r="S3528" s="15"/>
      <c r="T3528" s="15"/>
      <c r="U3528" s="15"/>
      <c r="V3528" s="15"/>
    </row>
    <row r="3529" ht="27.0" customHeight="1">
      <c r="A3529" s="8" t="str">
        <f>HYPERLINK("https://www.tenforums.com/tutorials/116518-change-restore-3d-objects-folder-icon-windows-10-a.html","3D Objects Folder Icon - Change or Restore in Windows 10")</f>
        <v>3D Objects Folder Icon - Change or Restore in Windows 10</v>
      </c>
      <c r="B3529" s="9" t="s">
        <v>2924</v>
      </c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</row>
    <row r="3530" ht="27.0" customHeight="1">
      <c r="A3530" s="8" t="str">
        <f>HYPERLINK("https://www.tenforums.com/tutorials/60104-3d-print-3d-builder-context-menu-add-remove-windows-10-a.html","3D Print with 3D Builder context menu - Add or Remove in Windows 10 ")</f>
        <v>3D Print with 3D Builder context menu - Add or Remove in Windows 10 </v>
      </c>
      <c r="B3530" s="9" t="s">
        <v>2925</v>
      </c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</row>
    <row r="3531" ht="27.0" customHeight="1">
      <c r="A3531" s="8" t="str">
        <f>HYPERLINK("https://www.tenforums.com/tutorials/48694-tablet-mode-ask-switch-turn-off-windows-10-a.html","Tablet Mode Ask to Switch - Turn On or Off in Windows 10 ")</f>
        <v>Tablet Mode Ask to Switch - Turn On or Off in Windows 10 </v>
      </c>
      <c r="B3531" s="9" t="s">
        <v>2926</v>
      </c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</row>
    <row r="3532" ht="27.0" customHeight="1">
      <c r="A3532" s="8" t="str">
        <f>HYPERLINK("https://www.tenforums.com/tutorials/48755-tablet-mode-desktop-mode-when-sign-change-windows-10-a.html","Tablet Mode or Desktop Mode when Sign in - Change in Windows 10 ")</f>
        <v>Tablet Mode or Desktop Mode when Sign in - Change in Windows 10 </v>
      </c>
      <c r="B3532" s="9" t="s">
        <v>2749</v>
      </c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</row>
    <row r="3533" ht="27.0" customHeight="1">
      <c r="A3533" s="8" t="str">
        <f>HYPERLINK("https://www.tenforums.com/tutorials/3755-tablet-mode-turn-off-windows-10-a.html","Tablet Mode - Turn On or Off in Windows 10")</f>
        <v>Tablet Mode - Turn On or Off in Windows 10</v>
      </c>
      <c r="B3533" s="9" t="s">
        <v>2927</v>
      </c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</row>
    <row r="3534" ht="27.0" customHeight="1">
      <c r="A3534" s="11" t="str">
        <f>HYPERLINK("https://www.tenforums.com/tutorials/153051-turn-off-file-explorer-buttons-easier-touch-windows-10-a.html","Tablet Posture - Turn On or Off Make Buttons in File Explorer Easier to Touch in Windows 10")</f>
        <v>Tablet Posture - Turn On or Off Make Buttons in File Explorer Easier to Touch in Windows 10</v>
      </c>
      <c r="B3534" s="10" t="s">
        <v>998</v>
      </c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</row>
    <row r="3535" ht="27.0" customHeight="1">
      <c r="A3535" s="11" t="str">
        <f>HYPERLINK("https://www.tenforums.com/tutorials/153010-turn-off-taskbar-icons-easier-touch-windows-10-2in1-pc.html","Tablet Posture - Turn On or Off Make Taskbar Icons Easier to Touch in Windows 10")</f>
        <v>Tablet Posture - Turn On or Off Make Taskbar Icons Easier to Touch in Windows 10</v>
      </c>
      <c r="B3535" s="10" t="s">
        <v>2928</v>
      </c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</row>
    <row r="3536" ht="27.0" customHeight="1">
      <c r="A3536" s="11" t="str">
        <f>HYPERLINK("https://www.tenforums.com/tutorials/153002-turn-off-search-icon-without-search-box-windows-10-2in1-pc.html","Tablet Posture - Turn On or Off Show Search Icon without Search Box in Windows 10")</f>
        <v>Tablet Posture - Turn On or Off Show Search Icon without Search Box in Windows 10</v>
      </c>
      <c r="B3536" s="10" t="s">
        <v>2649</v>
      </c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</row>
    <row r="3537" ht="27.0" customHeight="1">
      <c r="A3537" s="8" t="str">
        <f>HYPERLINK("https://www.tenforums.com/tutorials/107462-turn-off-showing-tabs-sets-alt-tab-windows-10-a.html","Tabs - Turn On or Off Showing Tabs for Sets in Alt+Tab in Windows 10")</f>
        <v>Tabs - Turn On or Off Showing Tabs for Sets in Alt+Tab in Windows 10</v>
      </c>
      <c r="B3537" s="9" t="s">
        <v>132</v>
      </c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</row>
    <row r="3538" ht="27.0" customHeight="1">
      <c r="A3538" s="8" t="str">
        <f>HYPERLINK("https://www.tenforums.com/tutorials/76426-tailored-experiences-diagnostic-data-turn-off-windows-10-a.html","Tailored experiences with diagnostic data - Turn On-Off in Windows 10")</f>
        <v>Tailored experiences with diagnostic data - Turn On-Off in Windows 10</v>
      </c>
      <c r="B3538" s="10" t="s">
        <v>2929</v>
      </c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</row>
    <row r="3539" ht="27.0" customHeight="1">
      <c r="A3539" s="8" t="str">
        <f>HYPERLINK("https://www.tenforums.com/tutorials/3841-take-ownership-add-context-menu-windows-10-a.html","Take Ownership - Add to Context Menu in Windows 10")</f>
        <v>Take Ownership - Add to Context Menu in Windows 10</v>
      </c>
      <c r="B3539" s="9" t="s">
        <v>2930</v>
      </c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</row>
    <row r="3540" ht="27.0" customHeight="1">
      <c r="A3540" s="8" t="str">
        <f>HYPERLINK("https://www.tenforums.com/tutorials/3587-owner-files-folders-change-windows-10-a.html","Take Ownership of Files and Folders - Change in Windows 10")</f>
        <v>Take Ownership of Files and Folders - Change in Windows 10</v>
      </c>
      <c r="B3540" s="9" t="s">
        <v>2203</v>
      </c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</row>
    <row r="3541" ht="27.0" customHeight="1">
      <c r="A3541" s="8" t="str">
        <f>HYPERLINK("https://www.tenforums.com/tutorials/78714-add-kill-all-not-responding-tasks-context-menu-windows-10-a.html","Task - Add ""Kill all not responding tasks"" to Context Menu in Windows 10")</f>
        <v>Task - Add "Kill all not responding tasks" to Context Menu in Windows 10</v>
      </c>
      <c r="B3541" s="10" t="s">
        <v>1369</v>
      </c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</row>
    <row r="3542" ht="27.0" customHeight="1">
      <c r="A3542" s="8" t="str">
        <f>HYPERLINK("https://www.tenforums.com/tutorials/70108-task-manager-always-top-turn-off-windows-10-a.html","Task Manager Always On Top - Turn On or Off in Windows 10 ")</f>
        <v>Task Manager Always On Top - Turn On or Off in Windows 10 </v>
      </c>
      <c r="B3542" s="9" t="s">
        <v>2931</v>
      </c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</row>
    <row r="3543" ht="27.0" customHeight="1">
      <c r="A3543" s="8" t="str">
        <f>HYPERLINK("https://www.tenforums.com/tutorials/123828-set-default-tab-task-manager-windows-10-a.html","Task Manager Default Tab - Set in Windows 10")</f>
        <v>Task Manager Default Tab - Set in Windows 10</v>
      </c>
      <c r="B3543" s="9" t="s">
        <v>2932</v>
      </c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</row>
    <row r="3544" ht="27.0" customHeight="1">
      <c r="A3544" s="8" t="str">
        <f>HYPERLINK("https://www.tenforums.com/tutorials/82406-add-remove-details-task-manager-windows-10-a.html","Task Manager Details - Add or Remove Columns in Windows 10")</f>
        <v>Task Manager Details - Add or Remove Columns in Windows 10</v>
      </c>
      <c r="B3544" s="10" t="s">
        <v>2933</v>
      </c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</row>
    <row r="3545" ht="27.0" customHeight="1">
      <c r="A3545" s="11" t="str">
        <f>HYPERLINK("https://www.tenforums.com/tutorials/151109-how-enable-disable-task-manager-windows-10-a.html","Task Manager - Enable or Disable in Windows ")</f>
        <v>Task Manager - Enable or Disable in Windows </v>
      </c>
      <c r="B3545" s="10" t="s">
        <v>2934</v>
      </c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</row>
    <row r="3546" ht="27.0" customHeight="1">
      <c r="A3546" s="8" t="str">
        <f>HYPERLINK("https://www.tenforums.com/tutorials/124617-enable-set-default-tab-feature-task-manager-windows-10-a.html","Task Manager - Enable Set Default Tab Feature in Windows 10")</f>
        <v>Task Manager - Enable Set Default Tab Feature in Windows 10</v>
      </c>
      <c r="B3546" s="9" t="s">
        <v>2935</v>
      </c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</row>
    <row r="3547" ht="27.0" customHeight="1">
      <c r="A3547" s="11" t="str">
        <f>HYPERLINK("https://www.tenforums.com/tutorials/138675-monitor-gpu-temperature-task-manager-windows-10-a.html","Task Manager GPU Temperature - Monitor in Windows 10")</f>
        <v>Task Manager GPU Temperature - Monitor in Windows 10</v>
      </c>
      <c r="B3547" s="10" t="s">
        <v>1180</v>
      </c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</row>
    <row r="3548" ht="27.0" customHeight="1">
      <c r="A3548" s="11" t="str">
        <f>HYPERLINK("https://www.tenforums.com/tutorials/136179-toggle-graph-summary-view-off-windows-10-task-manager.html","Task Manager Graph Summary View - Toggle On or Off in Windows 10")</f>
        <v>Task Manager Graph Summary View - Toggle On or Off in Windows 10</v>
      </c>
      <c r="B3548" s="10" t="s">
        <v>2936</v>
      </c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</row>
    <row r="3549" ht="27.0" customHeight="1">
      <c r="A3549" s="11" t="str">
        <f>HYPERLINK("https://www.tenforums.com/tutorials/136192-turn-off-hide-task-manager-when-minimized-windows-10-a.html","Task Manager Hide when Minimized - Turn On or Off in Windows 10")</f>
        <v>Task Manager Hide when Minimized - Turn On or Off in Windows 10</v>
      </c>
      <c r="B3549" s="10" t="s">
        <v>2937</v>
      </c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</row>
    <row r="3550" ht="27.0" customHeight="1">
      <c r="A3550" s="11" t="str">
        <f>HYPERLINK("https://www.tenforums.com/tutorials/136365-turn-off-minimize-use-task-manager-windows-10-a.html","Task Manager Minimize on use - Turn On or Off  in Windows 10")</f>
        <v>Task Manager Minimize on use - Turn On or Off  in Windows 10</v>
      </c>
      <c r="B3550" s="10" t="s">
        <v>2938</v>
      </c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</row>
    <row r="3551" ht="27.0" customHeight="1">
      <c r="A3551" s="8" t="str">
        <f>HYPERLINK("https://www.tenforums.com/tutorials/2938-task-manager-open-windows-10-a.html","Task Manager - Open in Windows 10")</f>
        <v>Task Manager - Open in Windows 10</v>
      </c>
      <c r="B3551" s="9" t="s">
        <v>2939</v>
      </c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</row>
    <row r="3552" ht="27.0" customHeight="1">
      <c r="A3552" s="8" t="str">
        <f>HYPERLINK("https://www.tenforums.com/tutorials/125007-view-power-usage-processes-task-manager-windows-10-a.html","Task Manager Power Usage of Processes - View in Windows 10")</f>
        <v>Task Manager Power Usage of Processes - View in Windows 10</v>
      </c>
      <c r="B3552" s="10" t="s">
        <v>2940</v>
      </c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</row>
    <row r="3553" ht="27.0" customHeight="1">
      <c r="A3553" s="8" t="str">
        <f>HYPERLINK("https://www.tenforums.com/tutorials/126960-reset-task-manager-default-windows-10-a.html","Task Manager - Reset to Default in Windows 10")</f>
        <v>Task Manager - Reset to Default in Windows 10</v>
      </c>
      <c r="B3553" s="9" t="s">
        <v>2941</v>
      </c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</row>
    <row r="3554" ht="27.0" customHeight="1">
      <c r="A3554" s="8" t="str">
        <f>HYPERLINK("https://www.tenforums.com/tutorials/120082-see-dpi-awareness-running-apps-task-manager-windows-10-a.html","Task Manager - See DPI Awareness of Running Apps in Windows 10")</f>
        <v>Task Manager - See DPI Awareness of Running Apps in Windows 10</v>
      </c>
      <c r="B3554" s="9" t="s">
        <v>857</v>
      </c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</row>
    <row r="3555" ht="27.0" customHeight="1">
      <c r="A3555" s="8" t="str">
        <f>HYPERLINK("https://www.tenforums.com/tutorials/84383-see-startup-impact-apps-windows-8-windows-10-a.html","Task Manager - See Startup Impact of Apps in Windows 8 and Windows 10")</f>
        <v>Task Manager - See Startup Impact of Apps in Windows 8 and Windows 10</v>
      </c>
      <c r="B3555" s="10" t="s">
        <v>2833</v>
      </c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</row>
    <row r="3556" ht="27.0" customHeight="1">
      <c r="A3556" s="8" t="str">
        <f>HYPERLINK("https://www.tenforums.com/tutorials/7030-task-manager-settings-backup-restore.html","Task Manager Settings - Backup and Restore in Windows 10")</f>
        <v>Task Manager Settings - Backup and Restore in Windows 10</v>
      </c>
      <c r="B3556" s="9" t="s">
        <v>2942</v>
      </c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</row>
    <row r="3557" ht="27.0" customHeight="1">
      <c r="A3557" s="8" t="str">
        <f>HYPERLINK("https://www.tenforums.com/tutorials/27564-startup-apps-shortcut-create-windows-10-a.html","Task Manager Startup tab shortcut - Create in Windows 10")</f>
        <v>Task Manager Startup tab shortcut - Create in Windows 10</v>
      </c>
      <c r="B3557" s="9" t="s">
        <v>2831</v>
      </c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</row>
    <row r="3558" ht="27.0" customHeight="1">
      <c r="A3558" s="11" t="str">
        <f>HYPERLINK("https://www.tenforums.com/tutorials/137456-toggle-summary-view-off-windows-10-task-manager.html","Task Manager Summary View - Toggle On or Off in Windows 10")</f>
        <v>Task Manager Summary View - Toggle On or Off in Windows 10</v>
      </c>
      <c r="B3558" s="10" t="s">
        <v>2943</v>
      </c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</row>
    <row r="3559" ht="27.0" customHeight="1">
      <c r="A3559" s="11" t="str">
        <f>HYPERLINK("https://www.tenforums.com/tutorials/137047-change-data-update-speed-task-manager-windows-10-a.html","Task Manager Update Speed - Change in Windows 10")</f>
        <v>Task Manager Update Speed - Change in Windows 10</v>
      </c>
      <c r="B3559" s="10" t="s">
        <v>2944</v>
      </c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</row>
    <row r="3560" ht="27.0" customHeight="1">
      <c r="A3560" s="8" t="str">
        <f>HYPERLINK("https://www.tenforums.com/tutorials/57690-create-elevated-shortcut-without-uac-prompt-windows-10-a.html","Task Scheduler - Create Elevated Shortcut without UAC Prompt in Windows 10")</f>
        <v>Task Scheduler - Create Elevated Shortcut without UAC Prompt in Windows 10</v>
      </c>
      <c r="B3560" s="10" t="s">
        <v>912</v>
      </c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</row>
    <row r="3561" ht="27.0" customHeight="1">
      <c r="A3561" s="8" t="str">
        <f>HYPERLINK("https://www.tenforums.com/tutorials/65255-task-scheduler-export-task-windows.html","Task Scheduler - Export Task in Windows ")</f>
        <v>Task Scheduler - Export Task in Windows </v>
      </c>
      <c r="B3561" s="9" t="s">
        <v>2945</v>
      </c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</row>
    <row r="3562" ht="27.0" customHeight="1">
      <c r="A3562" s="8" t="str">
        <f>HYPERLINK("https://www.tenforums.com/tutorials/65264-task-scheduler-import-task-windows.html","Task Scheduler - Import Task in Windows ")</f>
        <v>Task Scheduler - Import Task in Windows </v>
      </c>
      <c r="B3562" s="9" t="s">
        <v>2946</v>
      </c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</row>
    <row r="3563" ht="27.0" customHeight="1">
      <c r="A3563" s="8" t="str">
        <f>HYPERLINK("https://www.tenforums.com/tutorials/107093-add-task-view-context-menu-windows-10-a.html","Task View Context Menu - Add in Windows 10")</f>
        <v>Task View Context Menu - Add in Windows 10</v>
      </c>
      <c r="B3563" s="9" t="s">
        <v>2947</v>
      </c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</row>
    <row r="3564" ht="27.0" customHeight="1">
      <c r="A3564" s="8" t="str">
        <f>HYPERLINK("https://www.tenforums.com/tutorials/70201-task-view-hover-select-desktops-turn-off-windows-10-a.html","Task View Hover to Select Desktops - Turn On or Off in Windows 10 ")</f>
        <v>Task View Hover to Select Desktops - Turn On or Off in Windows 10 </v>
      </c>
      <c r="B3564" s="9" t="s">
        <v>2948</v>
      </c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</row>
    <row r="3565" ht="27.0" customHeight="1">
      <c r="A3565" s="8" t="str">
        <f>HYPERLINK("https://www.tenforums.com/tutorials/2853-task-view-taskbar-hide-show-windows-10-a.html","Task View on Taskbar - Hide or Show in Windows 10")</f>
        <v>Task View on Taskbar - Hide or Show in Windows 10</v>
      </c>
      <c r="B3565" s="9" t="s">
        <v>2949</v>
      </c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</row>
    <row r="3566" ht="27.0" customHeight="1">
      <c r="A3566" s="12" t="str">
        <f>HYPERLINK("https://www.tenforums.com/tutorials/2030-open-task-view-windows-10-a.html","Task View - Open in Windows 10")</f>
        <v>Task View - Open in Windows 10</v>
      </c>
      <c r="B3566" s="10" t="s">
        <v>2950</v>
      </c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</row>
    <row r="3567" ht="27.0" customHeight="1">
      <c r="A3567" s="8" t="str">
        <f>HYPERLINK("https://www.tenforums.com/tutorials/107098-create-task-view-shortcut-windows-10-a.html","Task View Shortcut - Create in Windows 10")</f>
        <v>Task View Shortcut - Create in Windows 10</v>
      </c>
      <c r="B3567" s="9" t="s">
        <v>2951</v>
      </c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</row>
    <row r="3568" ht="27.0" customHeight="1">
      <c r="A3568" s="8" t="str">
        <f>HYPERLINK("https://www.tenforums.com/tutorials/5763-turn-off-blur-start-menu-taskbar-windows-10-a.html","Taskbar and Start Menu Blur - Turn On or Off in Windows 10")</f>
        <v>Taskbar and Start Menu Blur - Turn On or Off in Windows 10</v>
      </c>
      <c r="B3568" s="10" t="s">
        <v>2811</v>
      </c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</row>
    <row r="3569" ht="27.0" customHeight="1">
      <c r="A3569" s="8" t="str">
        <f>HYPERLINK("https://www.tenforums.com/tutorials/126795-enable-disable-animations-taskbar-windows-10-a.html","Taskbar Animations - Enable or Disable in Windows 10")</f>
        <v>Taskbar Animations - Enable or Disable in Windows 10</v>
      </c>
      <c r="B3569" s="9" t="s">
        <v>2952</v>
      </c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</row>
    <row r="3570" ht="27.0" customHeight="1">
      <c r="A3570" s="8" t="str">
        <f>HYPERLINK("https://www.tenforums.com/tutorials/48645-taskbar-app-icons-tablet-mode-hide-show-windows-10-a.html","Taskbar App Icons in Tablet Mode - Hide or Show in Windows 10")</f>
        <v>Taskbar App Icons in Tablet Mode - Hide or Show in Windows 10</v>
      </c>
      <c r="B3570" s="9" t="s">
        <v>153</v>
      </c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</row>
    <row r="3571" ht="27.0" customHeight="1">
      <c r="A3571" s="8" t="str">
        <f>HYPERLINK("https://www.tenforums.com/tutorials/23817-taskbar-auto-hide-desktop-mode-turn-off-windows-10-a.html","Taskbar Auto-hide in Desktop Mode - Turn On or Off in Windows 10")</f>
        <v>Taskbar Auto-hide in Desktop Mode - Turn On or Off in Windows 10</v>
      </c>
      <c r="B3571" s="9" t="s">
        <v>2953</v>
      </c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</row>
    <row r="3572" ht="27.0" customHeight="1">
      <c r="A3572" s="8" t="str">
        <f>HYPERLINK("https://www.tenforums.com/tutorials/48127-taskbar-auto-hide-tablet-mode-turn-off-windows-10-a.html","Taskbar Auto-hide in Tablet Mode - Turn On or Off in Windows 10")</f>
        <v>Taskbar Auto-hide in Tablet Mode - Turn On or Off in Windows 10</v>
      </c>
      <c r="B3572" s="9" t="s">
        <v>2954</v>
      </c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</row>
    <row r="3573" ht="27.0" customHeight="1">
      <c r="A3573" s="8" t="str">
        <f>HYPERLINK("https://www.tenforums.com/tutorials/100109-change-how-many-times-taskbar-button-flashes-windows-10-a.html","Taskbar Button Flashes - Change how many times in Windows 10")</f>
        <v>Taskbar Button Flashes - Change how many times in Windows 10</v>
      </c>
      <c r="B3573" s="9" t="s">
        <v>2955</v>
      </c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</row>
    <row r="3574" ht="27.0" customHeight="1">
      <c r="A3574" s="8" t="str">
        <f>HYPERLINK("https://www.tenforums.com/tutorials/104774-enable-disable-grouping-taskbar-buttons-windows.html","Taskbar Button Grouping - Enable or Disable in Windows")</f>
        <v>Taskbar Button Grouping - Enable or Disable in Windows</v>
      </c>
      <c r="B3574" s="9" t="s">
        <v>2956</v>
      </c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</row>
    <row r="3575" ht="27.0" customHeight="1">
      <c r="A3575" s="8" t="str">
        <f>HYPERLINK("https://www.tenforums.com/tutorials/25732-taskbar-buttons-always-sometimes-never-combine-windows-10-a.html","Taskbar Buttons - Always, Sometimes, or Never Combine in Windows 10")</f>
        <v>Taskbar Buttons - Always, Sometimes, or Never Combine in Windows 10</v>
      </c>
      <c r="B3575" s="9" t="s">
        <v>2957</v>
      </c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</row>
    <row r="3576" ht="27.0" customHeight="1">
      <c r="A3576" s="8" t="str">
        <f>HYPERLINK("https://www.tenforums.com/tutorials/48186-taskbar-buttons-hide-show-badges-windows-10-a.html","Taskbar Buttons - Hide or Show Badges in Windows 10")</f>
        <v>Taskbar Buttons - Hide or Show Badges in Windows 10</v>
      </c>
      <c r="B3576" s="9" t="s">
        <v>2958</v>
      </c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</row>
    <row r="3577" ht="27.0" customHeight="1">
      <c r="A3577" s="8" t="str">
        <f>HYPERLINK("https://www.tenforums.com/tutorials/69809-taskbar-buttons-last-active-click-turn-off-windows-10-a.html","Taskbar Buttons Last Active Click - Turn On or Off in Windows 10 ")</f>
        <v>Taskbar Buttons Last Active Click - Turn On or Off in Windows 10 </v>
      </c>
      <c r="B3577" s="9" t="s">
        <v>2959</v>
      </c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</row>
    <row r="3578" ht="27.0" customHeight="1">
      <c r="A3578" s="8" t="str">
        <f>HYPERLINK("https://www.tenforums.com/tutorials/25233-taskbar-buttons-use-large-small-size-windows-10-a.html","Taskbar Buttons - Use Large or Small Size in Windows 10")</f>
        <v>Taskbar Buttons - Use Large or Small Size in Windows 10</v>
      </c>
      <c r="B3578" s="9" t="s">
        <v>2960</v>
      </c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</row>
    <row r="3579" ht="27.0" customHeight="1">
      <c r="A3579" s="8" t="str">
        <f>HYPERLINK("https://www.tenforums.com/tutorials/104754-change-width-taskbar-buttons-windows.html","Taskbar Buttons Width - Change in Windows")</f>
        <v>Taskbar Buttons Width - Change in Windows</v>
      </c>
      <c r="B3579" s="9" t="s">
        <v>2961</v>
      </c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</row>
    <row r="3580" ht="27.0" customHeight="1">
      <c r="A3580" s="12" t="str">
        <f>HYPERLINK("https://www.tenforums.com/tutorials/45018-turn-off-clear-acrylic-taskbar-transparency-windows-10-a.html","Taskbar Clear Acrylic Transparency - Turn On or Off in Windows 10")</f>
        <v>Taskbar Clear Acrylic Transparency - Turn On or Off in Windows 10</v>
      </c>
      <c r="B3580" s="10" t="s">
        <v>2962</v>
      </c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</row>
    <row r="3581" ht="27.0" customHeight="1">
      <c r="A3581" s="8" t="str">
        <f>HYPERLINK("https://www.tenforums.com/tutorials/126968-enable-taskbar-clear-transparency-translucenttb-windows-10-a.html","Taskbar Clear Transparency - Enable with TranslucentTB in Windows 10")</f>
        <v>Taskbar Clear Transparency - Enable with TranslucentTB in Windows 10</v>
      </c>
      <c r="B3581" s="9" t="s">
        <v>2963</v>
      </c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</row>
    <row r="3582" ht="27.0" customHeight="1">
      <c r="A3582" s="8" t="str">
        <f>HYPERLINK("https://www.tenforums.com/tutorials/32181-taskbar-color-turn-off-show-color-only-windows-10-a.html","Taskbar Color - Turn On or Off Show Color Only On in Windows 10")</f>
        <v>Taskbar Color - Turn On or Off Show Color Only On in Windows 10</v>
      </c>
      <c r="B3582" s="9" t="s">
        <v>526</v>
      </c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</row>
    <row r="3583" ht="27.0" customHeight="1">
      <c r="A3583" s="8" t="str">
        <f>HYPERLINK("https://www.tenforums.com/tutorials/3380-color-appearance-change-windows-10-a.html","Taskbar Color and Appearance - Change in Windows 10")</f>
        <v>Taskbar Color and Appearance - Change in Windows 10</v>
      </c>
      <c r="B3583" s="9" t="s">
        <v>5</v>
      </c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</row>
    <row r="3584" ht="27.0" customHeight="1">
      <c r="A3584" s="8" t="str">
        <f>HYPERLINK("https://www.tenforums.com/tutorials/99035-enable-disable-taskbar-context-menus-windows-10-a.html","Taskbar Context Menus - Enable or Disable in Windows 10")</f>
        <v>Taskbar Context Menus - Enable or Disable in Windows 10</v>
      </c>
      <c r="B3584" s="9" t="s">
        <v>2964</v>
      </c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</row>
    <row r="3585" ht="27.0" customHeight="1">
      <c r="A3585" s="8" t="str">
        <f>HYPERLINK("https://www.tenforums.com/tutorials/124150-hide-show-cortana-button-taskbar-windows-10-a.html","Taskbar Cortana Button - Hide or Show in Windows 10")</f>
        <v>Taskbar Cortana Button - Hide or Show in Windows 10</v>
      </c>
      <c r="B3585" s="9" t="s">
        <v>638</v>
      </c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</row>
    <row r="3586" ht="27.0" customHeight="1">
      <c r="A3586" s="8" t="str">
        <f>HYPERLINK("https://www.tenforums.com/tutorials/3899-taskbar-hide-show-multiple-displays-windows-10-a.html","Taskbar - Hide or Show on Multiple Displays in Windows 10")</f>
        <v>Taskbar - Hide or Show on Multiple Displays in Windows 10</v>
      </c>
      <c r="B3586" s="9" t="s">
        <v>2965</v>
      </c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</row>
    <row r="3587" ht="27.0" customHeight="1">
      <c r="A3587" s="8" t="str">
        <f>HYPERLINK("https://www.tenforums.com/tutorials/89717-open-context-menu-taskbar-icons-windows-10-a.html","Taskbar Icons - Open Context Menu in Windows 10")</f>
        <v>Taskbar Icons - Open Context Menu in Windows 10</v>
      </c>
      <c r="B3587" s="9" t="s">
        <v>590</v>
      </c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</row>
    <row r="3588" ht="27.0" customHeight="1">
      <c r="A3588" s="11" t="str">
        <f>HYPERLINK("https://www.tenforums.com/tutorials/153010-turn-off-taskbar-icons-easier-touch-windows-10-2in1-pc.html","Taskbar Icons - Turn On or Off Make Easier to Touch when entering Tablet Posture in Windows 10")</f>
        <v>Taskbar Icons - Turn On or Off Make Easier to Touch when entering Tablet Posture in Windows 10</v>
      </c>
      <c r="B3588" s="10" t="s">
        <v>2928</v>
      </c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</row>
    <row r="3589" ht="27.0" customHeight="1">
      <c r="A3589" s="8" t="str">
        <f>HYPERLINK("https://www.tenforums.com/tutorials/57280-taskbar-location-screen-change-windows-10-a.html","Taskbar Location on Screen - Change in Windows 10")</f>
        <v>Taskbar Location on Screen - Change in Windows 10</v>
      </c>
      <c r="B3589" s="9" t="s">
        <v>2966</v>
      </c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</row>
    <row r="3590" ht="27.0" customHeight="1">
      <c r="A3590" s="8" t="str">
        <f>HYPERLINK("https://www.tenforums.com/tutorials/104325-enable-disable-moving-taskbar-location-screen-windows-10-a.html","Taskbar Location on Screen - Enable or Disable Moving in Windows 10")</f>
        <v>Taskbar Location on Screen - Enable or Disable Moving in Windows 10</v>
      </c>
      <c r="B3590" s="9" t="s">
        <v>2967</v>
      </c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</row>
    <row r="3591" ht="27.0" customHeight="1">
      <c r="A3591" s="8" t="str">
        <f>HYPERLINK("https://www.tenforums.com/tutorials/104265-enable-disable-lock-taskbar-windows-10-a.html","Taskbar Lock - Enable or Disable in Windows 10")</f>
        <v>Taskbar Lock - Enable or Disable in Windows 10</v>
      </c>
      <c r="B3591" s="9" t="s">
        <v>2968</v>
      </c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</row>
    <row r="3592" ht="27.0" customHeight="1">
      <c r="A3592" s="8" t="str">
        <f>HYPERLINK("https://www.tenforums.com/tutorials/53449-taskbar-lock-unlock-windows-10-a.html","Taskbar - Lock or Unlock in Windows 10 ")</f>
        <v>Taskbar - Lock or Unlock in Windows 10 </v>
      </c>
      <c r="B3592" s="9" t="s">
        <v>2969</v>
      </c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</row>
    <row r="3593" ht="27.0" customHeight="1">
      <c r="A3593" s="8" t="str">
        <f>HYPERLINK("https://www.tenforums.com/tutorials/86654-add-remove-notification-area-taskbar-windows-10-a.html","Taskbar Notification Area - Add or Remove in Windows 10")</f>
        <v>Taskbar Notification Area - Add or Remove in Windows 10</v>
      </c>
      <c r="B3593" s="9" t="s">
        <v>2083</v>
      </c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</row>
    <row r="3594" ht="27.0" customHeight="1">
      <c r="A3594" s="8" t="str">
        <f>HYPERLINK("https://www.tenforums.com/tutorials/83096-add-remove-people-button-taskbar-windows-10-a.html","Taskbar People Button - Add or Remove in Windows 10")</f>
        <v>Taskbar People Button - Add or Remove in Windows 10</v>
      </c>
      <c r="B3594" s="10" t="s">
        <v>1976</v>
      </c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</row>
    <row r="3595" ht="27.0" customHeight="1">
      <c r="A3595" s="8" t="str">
        <f>HYPERLINK("https://www.tenforums.com/tutorials/83110-pin-unpin-people-contacts-taskbar-windows-10-a.html","Taskbar - Pin and Unpin People Contacts in Windows 10")</f>
        <v>Taskbar - Pin and Unpin People Contacts in Windows 10</v>
      </c>
      <c r="B3595" s="10" t="s">
        <v>1979</v>
      </c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</row>
    <row r="3596" ht="27.0" customHeight="1">
      <c r="A3596" s="8" t="str">
        <f>HYPERLINK("https://www.tenforums.com/tutorials/3449-pin-taskbar-unpin-taskbar-windows-10-a.html","Taskbar - 'Pin to taskbar' and 'Unpin from taskbar"" in Windows 10")</f>
        <v>Taskbar - 'Pin to taskbar' and 'Unpin from taskbar" in Windows 10</v>
      </c>
      <c r="B3596" s="9" t="s">
        <v>193</v>
      </c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</row>
    <row r="3597" ht="27.0" customHeight="1">
      <c r="A3597" s="8" t="str">
        <f>HYPERLINK("https://www.tenforums.com/tutorials/3157-taskbar-pinned-apps-backup-restore-windows-10-a.html","Taskbar Pinned Apps - Backup and Restore in Windows 10")</f>
        <v>Taskbar Pinned Apps - Backup and Restore in Windows 10</v>
      </c>
      <c r="B3597" s="9" t="s">
        <v>2970</v>
      </c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</row>
    <row r="3598" ht="27.0" customHeight="1">
      <c r="A3598" s="8" t="str">
        <f>HYPERLINK("https://www.tenforums.com/tutorials/105240-enable-disable-pinned-apps-taskbar-windows.html","Taskbar Pinned Apps - Enable or Disable in Windows")</f>
        <v>Taskbar Pinned Apps - Enable or Disable in Windows</v>
      </c>
      <c r="B3598" s="9" t="s">
        <v>2294</v>
      </c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</row>
    <row r="3599" ht="27.0" customHeight="1">
      <c r="A3599" s="8" t="str">
        <f>HYPERLINK("https://www.tenforums.com/tutorials/3151-taskbar-pinned-apps-reset-clear-windows-10-a.html","Taskbar Pinned Apps - Reset and Clear in Windows 10")</f>
        <v>Taskbar Pinned Apps - Reset and Clear in Windows 10</v>
      </c>
      <c r="B3599" s="9" t="s">
        <v>2971</v>
      </c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</row>
    <row r="3600" ht="27.0" customHeight="1">
      <c r="A3600" s="8" t="str">
        <f>HYPERLINK("https://www.tenforums.com/tutorials/47742-store-enable-disable-pin-taskbar-windows-8-10-a.html","Taskbar Pinning Store app - Enable or Disable in Windows 8 and 10 ")</f>
        <v>Taskbar Pinning Store app - Enable or Disable in Windows 8 and 10 </v>
      </c>
      <c r="B3600" s="9" t="s">
        <v>2293</v>
      </c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</row>
    <row r="3601" ht="27.0" customHeight="1">
      <c r="A3601" s="8" t="str">
        <f>HYPERLINK("https://www.tenforums.com/tutorials/104311-enable-disable-resizing-taskbar-windows.html","Taskbar Resizing - Enable or Disable in Windows")</f>
        <v>Taskbar Resizing - Enable or Disable in Windows</v>
      </c>
      <c r="B3601" s="9" t="s">
        <v>2972</v>
      </c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</row>
    <row r="3602" ht="27.0" customHeight="1">
      <c r="A3602" s="8" t="str">
        <f>HYPERLINK("https://www.tenforums.com/tutorials/2854-search-icon-box-show-remove-windows-10-taskbar.html","Taskbar Search Icon or Box - Show or Remove in Windows 10")</f>
        <v>Taskbar Search Icon or Box - Show or Remove in Windows 10</v>
      </c>
      <c r="B3602" s="9" t="s">
        <v>2973</v>
      </c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</row>
    <row r="3603" ht="27.0" customHeight="1">
      <c r="A3603" s="8" t="str">
        <f>HYPERLINK("https://www.tenforums.com/tutorials/105189-enable-disable-taskbar-settings-windows-10-a.html","Taskbar Settings - Enable or Disable in Windows 10")</f>
        <v>Taskbar Settings - Enable or Disable in Windows 10</v>
      </c>
      <c r="B3603" s="9" t="s">
        <v>2974</v>
      </c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</row>
    <row r="3604" ht="27.0" customHeight="1">
      <c r="A3604" s="8" t="str">
        <f>HYPERLINK("https://www.tenforums.com/tutorials/44334-taskbar-settings-shortcut-create-windows-10-a.html","Taskbar Settings shortcut - Create in Windows 10 ")</f>
        <v>Taskbar Settings shortcut - Create in Windows 10 </v>
      </c>
      <c r="B3604" s="9" t="s">
        <v>2975</v>
      </c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</row>
    <row r="3605" ht="27.0" customHeight="1">
      <c r="A3605" s="8" t="str">
        <f>HYPERLINK("https://www.tenforums.com/tutorials/130973-show-taskbar-full-screen-mode-windows-10-a.html","Taskbar - Show in Full Screen mode in Windows 10")</f>
        <v>Taskbar - Show in Full Screen mode in Windows 10</v>
      </c>
      <c r="B3605" s="9" t="s">
        <v>2976</v>
      </c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</row>
    <row r="3606" ht="27.0" customHeight="1">
      <c r="A3606" s="8" t="str">
        <f>HYPERLINK("https://www.tenforums.com/tutorials/104832-enable-disable-show-taskbar-all-displays-windows-10-a.html","Taskbar Show on All Displays - Enable or Disable in Windows 10")</f>
        <v>Taskbar Show on All Displays - Enable or Disable in Windows 10</v>
      </c>
      <c r="B3606" s="9" t="s">
        <v>2977</v>
      </c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</row>
    <row r="3607" ht="27.0" customHeight="1">
      <c r="A3607" s="8" t="str">
        <f>HYPERLINK("https://www.tenforums.com/tutorials/4751-taskbar-show-windows-open-desktops-windows-10-a.html","Taskbar - Show Windows Open on Desktops in Windows 10")</f>
        <v>Taskbar - Show Windows Open on Desktops in Windows 10</v>
      </c>
      <c r="B3607" s="9" t="s">
        <v>91</v>
      </c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</row>
    <row r="3608" ht="27.0" customHeight="1">
      <c r="A3608" s="8" t="str">
        <f>HYPERLINK("https://www.tenforums.com/tutorials/104233-change-height-width-size-taskbar-windows-10-a.html","Taskbar Size - Change Height or Width in Windows 10")</f>
        <v>Taskbar Size - Change Height or Width in Windows 10</v>
      </c>
      <c r="B3608" s="9" t="s">
        <v>2978</v>
      </c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</row>
    <row r="3609" ht="27.0" customHeight="1">
      <c r="A3609" s="8" t="str">
        <f>HYPERLINK("https://www.tenforums.com/tutorials/86601-enable-disable-system-icons-taskbar-windows-10-a.html","Taskbar System Icons - Enable or Disable in Windows 10")</f>
        <v>Taskbar System Icons - Enable or Disable in Windows 10</v>
      </c>
      <c r="B3609" s="9" t="s">
        <v>2900</v>
      </c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</row>
    <row r="3610" ht="27.0" customHeight="1">
      <c r="A3610" s="8" t="str">
        <f>HYPERLINK("https://www.tenforums.com/tutorials/2696-system-icons-turn-off-windows-10-a.html","Taskbar System Icons - Turn On or Off in Windows 10")</f>
        <v>Taskbar System Icons - Turn On or Off in Windows 10</v>
      </c>
      <c r="B3610" s="9" t="s">
        <v>2086</v>
      </c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</row>
    <row r="3611" ht="27.0" customHeight="1">
      <c r="A3611" s="8" t="str">
        <f>HYPERLINK("https://www.tenforums.com/tutorials/5768-start-taskbar-action-center-color-turn-off-windows-10-a.html","Taskbar, Start, and Action Center Color - Turn On or Off in Windows 10")</f>
        <v>Taskbar, Start, and Action Center Color - Turn On or Off in Windows 10</v>
      </c>
      <c r="B3611" s="9" t="s">
        <v>525</v>
      </c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</row>
    <row r="3612" ht="27.0" customHeight="1">
      <c r="A3612" s="8" t="str">
        <f>HYPERLINK("https://www.tenforums.com/tutorials/21005-change-delay-time-show-taskbar-thumbnails-windows-10-a.html","Taskbar Thumbnail Delay Time to Show - Change in Windows 10")</f>
        <v>Taskbar Thumbnail Delay Time to Show - Change in Windows 10</v>
      </c>
      <c r="B3612" s="9" t="s">
        <v>2979</v>
      </c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</row>
    <row r="3613" ht="27.0" customHeight="1">
      <c r="A3613" s="8" t="str">
        <f>HYPERLINK("https://www.tenforums.com/tutorials/86544-change-taskbar-thumbnail-live-preview-hover-delay-time-windows-10-a.html","Taskbar Thumbnail Live Preview Hover Delay Time - Change in Windows 10")</f>
        <v>Taskbar Thumbnail Live Preview Hover Delay Time - Change in Windows 10</v>
      </c>
      <c r="B3613" s="9" t="s">
        <v>2980</v>
      </c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</row>
    <row r="3614" ht="27.0" customHeight="1">
      <c r="A3614" s="12" t="str">
        <f>HYPERLINK("https://www.tenforums.com/tutorials/141305-enable-disable-taskbar-thumbnail-live-previews-windows-10-a.html","Taskbar Thumbnail Live Previews - Enable or Disable in Windows 10")</f>
        <v>Taskbar Thumbnail Live Previews - Enable or Disable in Windows 10</v>
      </c>
      <c r="B3614" s="10" t="s">
        <v>2981</v>
      </c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</row>
    <row r="3615" ht="27.0" customHeight="1">
      <c r="A3615" s="8" t="str">
        <f>HYPERLINK("https://www.tenforums.com/tutorials/21005-change-delay-time-show-taskbar-thumbnails-windows-10-a.html","Taskbar Thumbnail Previews - Enable or Disable in Windows 10")</f>
        <v>Taskbar Thumbnail Previews - Enable or Disable in Windows 10</v>
      </c>
      <c r="B3615" s="9" t="s">
        <v>2979</v>
      </c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</row>
    <row r="3616" ht="27.0" customHeight="1">
      <c r="A3616" s="8" t="str">
        <f>HYPERLINK("https://www.tenforums.com/tutorials/126722-enable-disable-save-taskbar-thumbnail-previews-cache-windows.html","Taskbar Thumbnail Previews - Enable or Disable Save to Cache in Windows")</f>
        <v>Taskbar Thumbnail Previews - Enable or Disable Save to Cache in Windows</v>
      </c>
      <c r="B3616" s="9" t="s">
        <v>2982</v>
      </c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</row>
    <row r="3617" ht="27.0" customHeight="1">
      <c r="A3617" s="8" t="str">
        <f>HYPERLINK("https://www.tenforums.com/tutorials/26105-taskbar-thumbnails-size-change-windows-10-a.html","Taskbar Thumbnails Size - Change in Windows 10")</f>
        <v>Taskbar Thumbnails Size - Change in Windows 10</v>
      </c>
      <c r="B3617" s="9" t="s">
        <v>2983</v>
      </c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</row>
    <row r="3618" ht="27.0" customHeight="1">
      <c r="A3618" s="8" t="str">
        <f>HYPERLINK("https://www.tenforums.com/tutorials/20989-taskbar-thumbnail-threshold-show-list-change-windows-10-a.html","Taskbar Thumbnail Threshold to Show List - Change in Windows 10")</f>
        <v>Taskbar Thumbnail Threshold to Show List - Change in Windows 10</v>
      </c>
      <c r="B3618" s="9" t="s">
        <v>2984</v>
      </c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</row>
    <row r="3619" ht="27.0" customHeight="1">
      <c r="A3619" s="8" t="str">
        <f>HYPERLINK("https://www.tenforums.com/tutorials/35428-cortana-taskbar-tidbits-turn-off-windows-10-a.html","Taskbar Tidbits from Cortana - Turn On or Off in Windows 10")</f>
        <v>Taskbar Tidbits from Cortana - Turn On or Off in Windows 10</v>
      </c>
      <c r="B3619" s="9" t="s">
        <v>2985</v>
      </c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</row>
    <row r="3620" ht="27.0" customHeight="1">
      <c r="A3620" s="8" t="str">
        <f>HYPERLINK("https://www.tenforums.com/tutorials/67619-taskbar-toolbars-add-windows-10-a.html","Taskbar Toolbars - Add in Windows 10 ")</f>
        <v>Taskbar Toolbars - Add in Windows 10 </v>
      </c>
      <c r="B3620" s="9" t="s">
        <v>2986</v>
      </c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</row>
    <row r="3621" ht="27.0" customHeight="1">
      <c r="A3621" s="8" t="str">
        <f>HYPERLINK("https://www.tenforums.com/tutorials/67665-taskbar-toolbars-backup-restore-windows-10-a.html","Taskbar Toolbars - Backup and Restore in Windows 10 ")</f>
        <v>Taskbar Toolbars - Backup and Restore in Windows 10 </v>
      </c>
      <c r="B3621" s="9" t="s">
        <v>2987</v>
      </c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</row>
    <row r="3622" ht="27.0" customHeight="1">
      <c r="A3622" s="8" t="str">
        <f>HYPERLINK("https://www.tenforums.com/tutorials/104375-enable-disable-adding-removing-toolbars-taskbar-windows.html","Taskbar Toolbars - Enable or Disable Adding and Removing in Windows")</f>
        <v>Taskbar Toolbars - Enable or Disable Adding and Removing in Windows</v>
      </c>
      <c r="B3622" s="9" t="s">
        <v>2988</v>
      </c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</row>
    <row r="3623" ht="27.0" customHeight="1">
      <c r="A3623" s="8" t="str">
        <f>HYPERLINK("https://www.tenforums.com/tutorials/104386-enable-disable-toolbars-taskbar-windows.html","Taskbar Toolbars - Enable or Disable in Windows")</f>
        <v>Taskbar Toolbars - Enable or Disable in Windows</v>
      </c>
      <c r="B3623" s="9" t="s">
        <v>2989</v>
      </c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</row>
    <row r="3624" ht="27.0" customHeight="1">
      <c r="A3624" s="8" t="str">
        <f>HYPERLINK("https://www.tenforums.com/tutorials/105299-enable-disable-rearranging-toolbars-taskbar-windows.html","Taskbar Toolbars - Enable or Disable Rearranging  in Windows")</f>
        <v>Taskbar Toolbars - Enable or Disable Rearranging  in Windows</v>
      </c>
      <c r="B3624" s="9" t="s">
        <v>2990</v>
      </c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</row>
    <row r="3625" ht="27.0" customHeight="1">
      <c r="A3625" s="8" t="str">
        <f>HYPERLINK("https://www.tenforums.com/tutorials/67660-taskbar-toolbars-remove-windows-10-a.html","Taskbar Toolbars - Remove in Windows 10 ")</f>
        <v>Taskbar Toolbars - Remove in Windows 10 </v>
      </c>
      <c r="B3625" s="9" t="s">
        <v>2991</v>
      </c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</row>
    <row r="3626" ht="27.0" customHeight="1">
      <c r="A3626" s="8" t="str">
        <f>HYPERLINK("https://www.tenforums.com/tutorials/67661-taskbar-toolbars-reset-clear-windows-10-a.html","Taskbar Toolbars - Reset and Clear in Windows 10 ")</f>
        <v>Taskbar Toolbars - Reset and Clear in Windows 10 </v>
      </c>
      <c r="B3626" s="9" t="s">
        <v>2992</v>
      </c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</row>
    <row r="3627" ht="27.0" customHeight="1">
      <c r="A3627" s="8" t="str">
        <f>HYPERLINK("https://www.tenforums.com/tutorials/5556-turn-off-transparency-effects-windows-10-a.html","Taskbar Transparency - Turn On or Off in Windows 10")</f>
        <v>Taskbar Transparency - Turn On or Off in Windows 10</v>
      </c>
      <c r="B3627" s="9" t="s">
        <v>69</v>
      </c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</row>
    <row r="3628" ht="27.0" customHeight="1">
      <c r="A3628" s="8" t="str">
        <f>HYPERLINK("https://www.tenforums.com/tutorials/48147-windows-ink-workspace-button-hide-show-taskbar-windows-10-a.html","Taskbar Windows Ink Workspace Button - Hide or Show in Windows 10 ")</f>
        <v>Taskbar Windows Ink Workspace Button - Hide or Show in Windows 10 </v>
      </c>
      <c r="B3628" s="9" t="s">
        <v>2993</v>
      </c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</row>
    <row r="3629" ht="27.0" customHeight="1">
      <c r="A3629" s="11" t="s">
        <v>2994</v>
      </c>
      <c r="B3629" s="10" t="s">
        <v>2995</v>
      </c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</row>
    <row r="3630" ht="27.0" customHeight="1">
      <c r="A3630" s="11" t="s">
        <v>2996</v>
      </c>
      <c r="B3630" s="10" t="s">
        <v>2997</v>
      </c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</row>
    <row r="3631" ht="27.0" customHeight="1">
      <c r="A3631" s="8" t="str">
        <f>HYPERLINK("https://www.tenforums.com/tutorials/70830-temporary-files-delete-windows-10-a.html","Temporary Files - Delete in Windows 10 ")</f>
        <v>Temporary Files - Delete in Windows 10 </v>
      </c>
      <c r="B3631" s="9" t="s">
        <v>2998</v>
      </c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</row>
    <row r="3632" ht="27.0" customHeight="1">
      <c r="A3632" s="12" t="str">
        <f>HYPERLINK("https://www.tenforums.com/tutorials/48012-fix-youve-been-signed-temporary-profile-windows-10-a.html","Temporary Profile Error - Fix in Windows 10")</f>
        <v>Temporary Profile Error - Fix in Windows 10</v>
      </c>
      <c r="B3632" s="10" t="s">
        <v>2999</v>
      </c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</row>
    <row r="3633" ht="27.0" customHeight="1">
      <c r="A3633" s="8" t="str">
        <f>HYPERLINK("https://www.tenforums.com/tutorials/106813-enable-disable-log-users-temporary-profiles-windows.html","Temporary Profiles - Enable or Disable Log On Users with in Windows")</f>
        <v>Temporary Profiles - Enable or Disable Log On Users with in Windows</v>
      </c>
      <c r="B3633" s="9" t="s">
        <v>3000</v>
      </c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</row>
    <row r="3634" ht="27.0" customHeight="1">
      <c r="A3634" s="8" t="str">
        <f>HYPERLINK("https://www.tenforums.com/tutorials/100964-terminate-microsoft-store-apps-windows-10-a.html","Terminate Microsoft Store Apps in Windows 10")</f>
        <v>Terminate Microsoft Store Apps in Windows 10</v>
      </c>
      <c r="B3634" s="9" t="s">
        <v>201</v>
      </c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</row>
    <row r="3635" ht="27.0" customHeight="1">
      <c r="A3635" s="8" t="str">
        <f>HYPERLINK("https://www.tenforums.com/tutorials/127559-terminate-running-windows-subsystem-linux-distro-windows-10-a.html","Terminate Running Windows Subsystem for Linux Distro in Windows 10")</f>
        <v>Terminate Running Windows Subsystem for Linux Distro in Windows 10</v>
      </c>
      <c r="B3635" s="9" t="s">
        <v>3001</v>
      </c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</row>
    <row r="3636" ht="27.0" customHeight="1">
      <c r="A3636" s="11" t="s">
        <v>3002</v>
      </c>
      <c r="B3636" s="10" t="s">
        <v>881</v>
      </c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</row>
    <row r="3637" ht="27.0" customHeight="1">
      <c r="A3637" s="8" t="str">
        <f>HYPERLINK("https://www.tenforums.com/tutorials/133712-change-window-text-color-windows-10-a.html","Text Color of Window - Change in Windows 10")</f>
        <v>Text Color of Window - Change in Windows 10</v>
      </c>
      <c r="B3637" s="9" t="s">
        <v>3003</v>
      </c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</row>
    <row r="3638" ht="27.0" customHeight="1">
      <c r="A3638" s="12" t="str">
        <f>HYPERLINK("https://www.tenforums.com/tutorials/95372-change-text-cursor-blink-rate-windows.html","Text Cursor Blink Rate - Change in Windows")</f>
        <v>Text Cursor Blink Rate - Change in Windows</v>
      </c>
      <c r="B3638" s="10" t="s">
        <v>686</v>
      </c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</row>
    <row r="3639" ht="27.0" customHeight="1">
      <c r="A3639" s="11" t="str">
        <f>HYPERLINK("https://www.tenforums.com/tutorials/137454-change-text-cursor-indicator-color-windows-10-a.html","Text Cursor Indicator Color - Change in Windows 10")</f>
        <v>Text Cursor Indicator Color - Change in Windows 10</v>
      </c>
      <c r="B3639" s="10" t="s">
        <v>3004</v>
      </c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</row>
    <row r="3640" ht="27.0" customHeight="1">
      <c r="A3640" s="11" t="str">
        <f>HYPERLINK("https://www.tenforums.com/tutorials/137446-change-text-cursor-indicator-size-windows-10-a.html","Text Cursor Indicator Size - Change in Windows 10")</f>
        <v>Text Cursor Indicator Size - Change in Windows 10</v>
      </c>
      <c r="B3640" s="10" t="s">
        <v>3005</v>
      </c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</row>
    <row r="3641" ht="27.0" customHeight="1">
      <c r="A3641" s="11" t="str">
        <f>HYPERLINK("https://www.tenforums.com/tutorials/137349-turn-off-text-cursor-indicator-windows-10-a.html","Text Cursor Indicator - Turn On or Off in Windows 10")</f>
        <v>Text Cursor Indicator - Turn On or Off in Windows 10</v>
      </c>
      <c r="B3641" s="10" t="s">
        <v>3006</v>
      </c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</row>
    <row r="3642" ht="27.0" customHeight="1">
      <c r="A3642" s="12" t="str">
        <f>HYPERLINK("https://www.tenforums.com/tutorials/95305-change-text-cursor-thickness-windows-10-a.html","Text Cursor Thickness - Change in Windows 10")</f>
        <v>Text Cursor Thickness - Change in Windows 10</v>
      </c>
      <c r="B3642" s="10" t="s">
        <v>687</v>
      </c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</row>
    <row r="3643" ht="27.0" customHeight="1">
      <c r="A3643" s="8" t="str">
        <f>HYPERLINK("https://www.tenforums.com/tutorials/29355-messaging-app-send-sms-text-message-windows-10-pc.html","Text Message - Send from Messaging app on Windows 10 PC")</f>
        <v>Text Message - Send from Messaging app on Windows 10 PC</v>
      </c>
      <c r="B3643" s="9" t="s">
        <v>3007</v>
      </c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</row>
    <row r="3644" ht="27.0" customHeight="1">
      <c r="A3644" s="8" t="str">
        <f>HYPERLINK("https://www.tenforums.com/tutorials/119899-view-text-messages-android-phone-your-phone-app-windows-10-a.html","Text Messages from Android Phone - View and Reply in Your Phone app on Windows 10")</f>
        <v>Text Messages from Android Phone - View and Reply in Your Phone app on Windows 10</v>
      </c>
      <c r="B3644" s="9" t="s">
        <v>144</v>
      </c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</row>
    <row r="3645" ht="27.0" customHeight="1">
      <c r="A3645" s="8" t="str">
        <f>HYPERLINK("https://www.tenforums.com/tutorials/103101-create-text-services-input-languages-shortcut-windows.html","Text Services and Input Languages shortcut - Create in Windows")</f>
        <v>Text Services and Input Languages shortcut - Create in Windows</v>
      </c>
      <c r="B3645" s="9" t="s">
        <v>3008</v>
      </c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</row>
    <row r="3646" ht="27.0" customHeight="1">
      <c r="A3646" s="8" t="str">
        <f>HYPERLINK("https://www.tenforums.com/tutorials/112263-change-text-size-windows-10-a.html","Text Size - Change in Windows 10")</f>
        <v>Text Size - Change in Windows 10</v>
      </c>
      <c r="B3646" s="9" t="s">
        <v>3009</v>
      </c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</row>
    <row r="3647" ht="27.0" customHeight="1">
      <c r="A3647" s="8" t="str">
        <f>HYPERLINK("https://www.tenforums.com/tutorials/19768-icons-text-size-change-windows-10-a.html","Text Size for Icons - Change in Windows 10")</f>
        <v>Text Size for Icons - Change in Windows 10</v>
      </c>
      <c r="B3647" s="9" t="s">
        <v>3010</v>
      </c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</row>
    <row r="3648" ht="27.0" customHeight="1">
      <c r="A3648" s="8" t="str">
        <f>HYPERLINK("https://www.tenforums.com/tutorials/70839-menus-text-size-change-windows-10-a.html","Text Size for Menus - Change in Windows 10 ")</f>
        <v>Text Size for Menus - Change in Windows 10 </v>
      </c>
      <c r="B3648" s="9" t="s">
        <v>1522</v>
      </c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</row>
    <row r="3649" ht="27.0" customHeight="1">
      <c r="A3649" s="8" t="str">
        <f>HYPERLINK("https://www.tenforums.com/tutorials/19150-title-bar-text-size-change-windows-10-a.html","Text Size for Title Bars - Change in Windows 10")</f>
        <v>Text Size for Title Bars - Change in Windows 10</v>
      </c>
      <c r="B3649" s="9" t="s">
        <v>3011</v>
      </c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</row>
    <row r="3650" ht="27.0" customHeight="1">
      <c r="A3650" s="8" t="str">
        <f>HYPERLINK("https://www.tenforums.com/tutorials/98254-turn-off-text-suggestions-hardware-keyboard-windows-10-a.html","Text Suggestions for Hardware Keyboard - Turn On or Off in Windows 10")</f>
        <v>Text Suggestions for Hardware Keyboard - Turn On or Off in Windows 10</v>
      </c>
      <c r="B3650" s="9" t="s">
        <v>1368</v>
      </c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</row>
    <row r="3651" ht="27.0" customHeight="1">
      <c r="A3651" s="8" t="str">
        <f>HYPERLINK("https://www.tenforums.com/tutorials/98274-add-space-after-text-suggestion-hardware-keyboard-windows-10-a.html","Text Suggestions for Hardware Keyboard - Add Space After in Windows 10")</f>
        <v>Text Suggestions for Hardware Keyboard - Add Space After in Windows 10</v>
      </c>
      <c r="B3651" s="9" t="s">
        <v>1367</v>
      </c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</row>
    <row r="3652" ht="27.0" customHeight="1">
      <c r="A3652" s="8" t="str">
        <f>HYPERLINK("https://www.tenforums.com/tutorials/90570-allow-prevent-users-change-save-theme-windows-10-a.html","Theme - Allow or Prevent Users to Change or Save in Windows 10")</f>
        <v>Theme - Allow or Prevent Users to Change or Save in Windows 10</v>
      </c>
      <c r="B3652" s="9" t="s">
        <v>3012</v>
      </c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</row>
    <row r="3653" ht="27.0" customHeight="1">
      <c r="A3653" s="8" t="str">
        <f>HYPERLINK("https://www.tenforums.com/tutorials/5894-theme-change-windows-10-a.html","Theme - Change in Windows 10")</f>
        <v>Theme - Change in Windows 10</v>
      </c>
      <c r="B3653" s="9" t="s">
        <v>3013</v>
      </c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</row>
    <row r="3654" ht="27.0" customHeight="1">
      <c r="A3654" s="8" t="str">
        <f>HYPERLINK("https://www.tenforums.com/tutorials/76729-theme-delete-windows-10-a.html","Theme - Delete in Windows 10")</f>
        <v>Theme - Delete in Windows 10</v>
      </c>
      <c r="B3654" s="10" t="s">
        <v>3014</v>
      </c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</row>
    <row r="3655" ht="27.0" customHeight="1">
      <c r="A3655" s="8" t="str">
        <f>HYPERLINK("https://www.tenforums.com/tutorials/117903-enable-disable-syncing-theme-windows-10-sync-your-settings.html","Theme - Enable or Disable in Sync Your Settings in Windows 10")</f>
        <v>Theme - Enable or Disable in Sync Your Settings in Windows 10</v>
      </c>
      <c r="B3655" s="9" t="s">
        <v>2894</v>
      </c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</row>
    <row r="3656" ht="27.0" customHeight="1">
      <c r="A3656" s="8" t="str">
        <f>HYPERLINK("https://www.tenforums.com/tutorials/24038-apps-use-light-dark-theme-windows-10-a.html","Theme for Apps - Use Light or Dark in Windows 10")</f>
        <v>Theme for Apps - Use Light or Dark in Windows 10</v>
      </c>
      <c r="B3656" s="9" t="s">
        <v>3015</v>
      </c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</row>
    <row r="3657" ht="27.0" customHeight="1">
      <c r="A3657" s="8" t="str">
        <f>HYPERLINK("https://www.tenforums.com/tutorials/41564-theme-save-windows-10-a.html","Theme - Save in Windows 10 ")</f>
        <v>Theme - Save in Windows 10 </v>
      </c>
      <c r="B3657" s="9" t="s">
        <v>3016</v>
      </c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</row>
    <row r="3658" ht="27.0" customHeight="1">
      <c r="A3658" s="8" t="str">
        <f>HYPERLINK("https://www.tenforums.com/tutorials/5872-theme-settings-shortcut-create-windows-10-a.html","Theme Settings shortcut - Create in Windows 10")</f>
        <v>Theme Settings shortcut - Create in Windows 10</v>
      </c>
      <c r="B3658" s="9" t="s">
        <v>3017</v>
      </c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</row>
    <row r="3659" ht="27.0" customHeight="1">
      <c r="A3659" s="8" t="str">
        <f>HYPERLINK("https://www.tenforums.com/tutorials/91251-allow-prevent-themes-change-desktop-icons-windows-10-a.html","Themes - Allow or Prevent to Change Desktop Icons in Windows 10")</f>
        <v>Themes - Allow or Prevent to Change Desktop Icons in Windows 10</v>
      </c>
      <c r="B3659" s="9" t="s">
        <v>739</v>
      </c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</row>
    <row r="3660" ht="27.0" customHeight="1">
      <c r="A3660" s="8" t="str">
        <f>HYPERLINK("https://www.tenforums.com/tutorials/95458-allow-prevent-themes-change-mouse-pointers-windows-10-a.html","Themes - Allow or Prevent to Change Mouse Pointers in Windows 10")</f>
        <v>Themes - Allow or Prevent to Change Mouse Pointers in Windows 10</v>
      </c>
      <c r="B3660" s="9" t="s">
        <v>1957</v>
      </c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</row>
    <row r="3661" ht="27.0" customHeight="1">
      <c r="A3661" s="8" t="str">
        <f>HYPERLINK("https://www.tenforums.com/tutorials/74869-install-themes-store-windows-10-a.html","Themes - Install from Store in Windows 10")</f>
        <v>Themes - Install from Store in Windows 10</v>
      </c>
      <c r="B3661" s="9" t="s">
        <v>3018</v>
      </c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</row>
    <row r="3662" ht="27.0" customHeight="1">
      <c r="A3662" s="8" t="str">
        <f>HYPERLINK("https://www.tenforums.com/tutorials/76759-themes-restore-default-themes-windows-10-a.html","Themes - Restore Default Themes in Windows 10")</f>
        <v>Themes - Restore Default Themes in Windows 10</v>
      </c>
      <c r="B3662" s="10" t="s">
        <v>3019</v>
      </c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</row>
    <row r="3663" ht="27.0" customHeight="1">
      <c r="A3663" s="8" t="str">
        <f>HYPERLINK("https://www.tenforums.com/tutorials/38480-app-has-been-blocked-your-protection-bypass-windows-10-a.html","This app has been blocked for your protection - Bypass in Windows 10")</f>
        <v>This app has been blocked for your protection - Bypass in Windows 10</v>
      </c>
      <c r="B3663" s="9" t="s">
        <v>3020</v>
      </c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</row>
    <row r="3664" ht="27.0" customHeight="1">
      <c r="A3664" s="8" t="str">
        <f>HYPERLINK("https://www.tenforums.com/tutorials/19717-control-panel-add-remove-pc-windows-10-a.html","This PC - Add or Remove Control Panel in Windows 10")</f>
        <v>This PC - Add or Remove Control Panel in Windows 10</v>
      </c>
      <c r="B3664" s="9" t="s">
        <v>609</v>
      </c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</row>
    <row r="3665" ht="27.0" customHeight="1">
      <c r="A3665" s="8" t="str">
        <f>HYPERLINK("https://www.tenforums.com/tutorials/22697-devices-printers-add-remove-pc-windows-10-a.html","This PC - Add or Remove Devices and Printers in Windows 10")</f>
        <v>This PC - Add or Remove Devices and Printers in Windows 10</v>
      </c>
      <c r="B3665" s="9" t="s">
        <v>776</v>
      </c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</row>
    <row r="3666" ht="27.0" customHeight="1">
      <c r="A3666" s="8" t="str">
        <f>HYPERLINK("https://www.tenforums.com/tutorials/91258-change-default-icon-pc-windows-10-a.html","This PC - Change Default Icon in Windows 10")</f>
        <v>This PC - Change Default Icon in Windows 10</v>
      </c>
      <c r="B3666" s="9" t="s">
        <v>3021</v>
      </c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</row>
    <row r="3667" ht="27.0" customHeight="1">
      <c r="A3667" s="8" t="str">
        <f>HYPERLINK("https://www.tenforums.com/tutorials/91625-remove-manage-pc-context-menu-windows-10-a.html","This PC Context Menu - Add or Remove Manage in Windows 10")</f>
        <v>This PC Context Menu - Add or Remove Manage in Windows 10</v>
      </c>
      <c r="B3667" s="9" t="s">
        <v>1504</v>
      </c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</row>
    <row r="3668" ht="27.0" customHeight="1">
      <c r="A3668" s="8" t="str">
        <f>HYPERLINK("https://www.tenforums.com/tutorials/6015-pc-folders-add-remove-windows-10-a.html","This PC 'Folders' - Add or Remove in Windows 10")</f>
        <v>This PC 'Folders' - Add or Remove in Windows 10</v>
      </c>
      <c r="B3668" s="9" t="s">
        <v>1117</v>
      </c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</row>
    <row r="3669" ht="27.0" customHeight="1">
      <c r="A3669" s="8" t="str">
        <f>HYPERLINK("https://www.tenforums.com/tutorials/81222-change-icons-folders-pc-windows-10-a.html","This PC Folders - Change Icons in Windows 10")</f>
        <v>This PC Folders - Change Icons in Windows 10</v>
      </c>
      <c r="B3669" s="10" t="s">
        <v>3022</v>
      </c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</row>
    <row r="3670" ht="27.0" customHeight="1">
      <c r="A3670" s="8" t="str">
        <f>HYPERLINK("https://www.tenforums.com/tutorials/5352-pc-navigation-pane-add-remove-windows-10-a.html","This PC in Navigation Pane - Add or Remove in Windows 10")</f>
        <v>This PC in Navigation Pane - Add or Remove in Windows 10</v>
      </c>
      <c r="B3670" s="9" t="s">
        <v>2027</v>
      </c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</row>
    <row r="3671" ht="27.0" customHeight="1">
      <c r="A3671" s="8" t="str">
        <f>HYPERLINK("https://www.tenforums.com/tutorials/3734-file-explorer-open-pc-quick-access.html","This PC - Open to in File Explorer")</f>
        <v>This PC - Open to in File Explorer</v>
      </c>
      <c r="B3671" s="9" t="s">
        <v>1005</v>
      </c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</row>
    <row r="3672" ht="27.0" customHeight="1">
      <c r="A3672" s="8" t="str">
        <f>HYPERLINK("https://www.tenforums.com/tutorials/2759-pc-shortcut-create-windows-10-a.html","This PC Shortcut - Create in Windows 10")</f>
        <v>This PC Shortcut - Create in Windows 10</v>
      </c>
      <c r="B3672" s="9" t="s">
        <v>3023</v>
      </c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</row>
    <row r="3673" ht="27.0" customHeight="1">
      <c r="A3673" s="8" t="str">
        <f>HYPERLINK("https://www.tenforums.com/tutorials/5655-thumbnail-cache-clear-reset-windows-10-a.html","Thumbnail Cache - Clear and Reset in Windows 10")</f>
        <v>Thumbnail Cache - Clear and Reset in Windows 10</v>
      </c>
      <c r="B3673" s="9" t="s">
        <v>3024</v>
      </c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</row>
    <row r="3674" ht="27.0" customHeight="1">
      <c r="A3674" s="8" t="str">
        <f>HYPERLINK("https://www.tenforums.com/tutorials/103762-prevent-windows-10-deleting-thumbnail-cache.html","Thumbnail Cache - Prevent Windows 10 from Deleting")</f>
        <v>Thumbnail Cache - Prevent Windows 10 from Deleting</v>
      </c>
      <c r="B3674" s="9" t="s">
        <v>227</v>
      </c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</row>
    <row r="3675" ht="27.0" customHeight="1">
      <c r="A3675" s="8" t="str">
        <f>HYPERLINK("https://www.tenforums.com/tutorials/80883-change-border-thumbnail-previews-windows-10-a.html","Thumbnail Previews - Change Border in Windows 10")</f>
        <v>Thumbnail Previews - Change Border in Windows 10</v>
      </c>
      <c r="B3675" s="10" t="s">
        <v>3025</v>
      </c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</row>
    <row r="3676" ht="27.0" customHeight="1">
      <c r="A3676" s="8" t="str">
        <f>HYPERLINK("https://www.tenforums.com/tutorials/18834-thumbnail-previews-file-explorer-enable-disable-windows-10-a.html","Thumbnail Previews in File Explorer - Enable or Disable in Windows 10")</f>
        <v>Thumbnail Previews in File Explorer - Enable or Disable in Windows 10</v>
      </c>
      <c r="B3676" s="9" t="s">
        <v>3026</v>
      </c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</row>
    <row r="3677" ht="27.0" customHeight="1">
      <c r="A3677" s="8" t="str">
        <f>HYPERLINK("https://www.tenforums.com/tutorials/78839-clear-live-tile-cache-start-windows-10-a.html","Tile Cache on Start - Clear in Windows 10")</f>
        <v>Tile Cache on Start - Clear in Windows 10</v>
      </c>
      <c r="B3677" s="10" t="s">
        <v>1407</v>
      </c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</row>
    <row r="3678" ht="27.0" customHeight="1">
      <c r="A3678" s="8" t="str">
        <f>HYPERLINK("https://www.tenforums.com/tutorials/48356-tile-notifications-start-clear-during-log-windows-10-a.html","Tile Notifications on Start - Clear during Log on in Windows 10 ")</f>
        <v>Tile Notifications on Start - Clear during Log on in Windows 10 </v>
      </c>
      <c r="B3678" s="9" t="s">
        <v>2830</v>
      </c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</row>
    <row r="3679" ht="27.0" customHeight="1">
      <c r="A3679" s="8" t="str">
        <f>HYPERLINK("https://www.tenforums.com/tutorials/50834-live-tiles-start-enable-disable-windows-10-a.html","Tile Notifications on Start - Enable or Disable in Windows 10 ")</f>
        <v>Tile Notifications on Start - Enable or Disable in Windows 10 </v>
      </c>
      <c r="B3679" s="9" t="s">
        <v>1408</v>
      </c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</row>
    <row r="3680" ht="27.0" customHeight="1">
      <c r="A3680" s="8" t="str">
        <f>HYPERLINK("https://www.tenforums.com/tutorials/7188-tile-transparency-start-adjust-windows-10-mobile-phones.html","Tile Transparency on Start - Adjust in Windows 10 Mobile Phones")</f>
        <v>Tile Transparency on Start - Adjust in Windows 10 Mobile Phones</v>
      </c>
      <c r="B3680" s="9" t="s">
        <v>3027</v>
      </c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</row>
    <row r="3681" ht="27.0" customHeight="1">
      <c r="A3681" s="8" t="str">
        <f>HYPERLINK("https://www.tenforums.com/tutorials/3384-tiles-resize-windows-10-start-menu.html","Tiles - Resize on Windows 10 Start Menu")</f>
        <v>Tiles - Resize on Windows 10 Start Menu</v>
      </c>
      <c r="B3681" s="9" t="s">
        <v>3028</v>
      </c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</row>
    <row r="3682" ht="27.0" customHeight="1">
      <c r="A3682" s="8" t="str">
        <f>HYPERLINK("https://www.tenforums.com/tutorials/92910-allow-prevent-users-groups-change-time-windows-10-a.html","Time - Allow or Prevent Users and Groups to Change in Windows 10")</f>
        <v>Time - Allow or Prevent Users and Groups to Change in Windows 10</v>
      </c>
      <c r="B3682" s="9" t="s">
        <v>3029</v>
      </c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</row>
    <row r="3683" ht="27.0" customHeight="1">
      <c r="A3683" s="8" t="str">
        <f>HYPERLINK("https://www.tenforums.com/tutorials/73360-date-time-formats-change-windows-10-a.html","Time and Date Formats - Change in Windows 10 ")</f>
        <v>Time and Date Formats - Change in Windows 10 </v>
      </c>
      <c r="B3683" s="9" t="s">
        <v>700</v>
      </c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</row>
    <row r="3684" ht="27.0" customHeight="1">
      <c r="A3684" s="8" t="str">
        <f>HYPERLINK("https://www.tenforums.com/tutorials/105864-enable-disable-changing-date-time-formats-windows.html","Time and Date Formats - Enable or Disable Changing in Windows")</f>
        <v>Time and Date Formats - Enable or Disable Changing in Windows</v>
      </c>
      <c r="B3684" s="9" t="s">
        <v>701</v>
      </c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</row>
    <row r="3685" ht="27.0" customHeight="1">
      <c r="A3685" s="8" t="str">
        <f>HYPERLINK("https://www.tenforums.com/tutorials/6408-time-change-windows-10-a.html","Time - Change in Windows 10")</f>
        <v>Time - Change in Windows 10</v>
      </c>
      <c r="B3685" s="9" t="s">
        <v>508</v>
      </c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</row>
    <row r="3686" ht="27.0" customHeight="1">
      <c r="A3686" s="11" t="str">
        <f>HYPERLINK("https://www.tenforums.com/tutorials/152682-turn-off-adjust-daylight-saving-time-windows-10-a.html","Time - Daylight Saving Time - Turn On or Off in Windows 10")</f>
        <v>Time - Daylight Saving Time - Turn On or Off in Windows 10</v>
      </c>
      <c r="B3686" s="10" t="s">
        <v>509</v>
      </c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</row>
    <row r="3687" ht="27.0" customHeight="1">
      <c r="A3687" s="8" t="str">
        <f>HYPERLINK("https://www.tenforums.com/tutorials/135455-change-internet-time-server-windows.html","Time Server - Change in Windows")</f>
        <v>Time Server - Change in Windows</v>
      </c>
      <c r="B3687" s="9" t="s">
        <v>1335</v>
      </c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</row>
    <row r="3688" ht="27.0" customHeight="1">
      <c r="A3688" s="8" t="str">
        <f>HYPERLINK("https://www.tenforums.com/tutorials/135522-add-remove-internet-time-servers-windows.html","Time Servers - Add and Remove in Windows")</f>
        <v>Time Servers - Add and Remove in Windows</v>
      </c>
      <c r="B3688" s="9" t="s">
        <v>1336</v>
      </c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</row>
    <row r="3689" ht="27.0" customHeight="1">
      <c r="A3689" s="8" t="str">
        <f>HYPERLINK("https://www.tenforums.com/tutorials/6410-clock-synchronize-internet-time-server-windows-10-a.html","Time - Synchronize with Internet Time Server in Windows 10")</f>
        <v>Time - Synchronize with Internet Time Server in Windows 10</v>
      </c>
      <c r="B3689" s="9" t="s">
        <v>513</v>
      </c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</row>
    <row r="3690" ht="27.0" customHeight="1">
      <c r="A3690" s="8" t="str">
        <f>HYPERLINK("https://www.tenforums.com/tutorials/129765-allow-prevent-users-groups-change-time-zone-windows-10-a.html","Time Zone - Allow or Prevent Users and Groups to Change in Windows 10")</f>
        <v>Time Zone - Allow or Prevent Users and Groups to Change in Windows 10</v>
      </c>
      <c r="B3690" s="9" t="s">
        <v>3030</v>
      </c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</row>
    <row r="3691" ht="27.0" customHeight="1">
      <c r="A3691" s="8" t="str">
        <f>HYPERLINK("https://www.tenforums.com/tutorials/6401-time-zone-change-windows-10-a.html","Time Zone - Change in Windows 10")</f>
        <v>Time Zone - Change in Windows 10</v>
      </c>
      <c r="B3691" s="9" t="s">
        <v>3031</v>
      </c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</row>
    <row r="3692" ht="27.0" customHeight="1">
      <c r="A3692" s="11" t="str">
        <f>HYPERLINK("https://www.tenforums.com/tutorials/27744-add-remove-additional-time-zone-clocks-taskbar-windows-10-a.html","Time Zone Clocks - Add or Remove Additional Clocks on Taskbar in Windows 10")</f>
        <v>Time Zone Clocks - Add or Remove Additional Clocks on Taskbar in Windows 10</v>
      </c>
      <c r="B3692" s="10" t="s">
        <v>3032</v>
      </c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</row>
    <row r="3693" ht="27.0" customHeight="1">
      <c r="A3693" s="8" t="str">
        <f>HYPERLINK("https://www.tenforums.com/tutorials/27558-time-zones-restore-default-time-zones-windows-10-a.html","Time Zones - Restore Default Time Zones in Windows 10")</f>
        <v>Time Zones - Restore Default Time Zones in Windows 10</v>
      </c>
      <c r="B3693" s="9" t="s">
        <v>3033</v>
      </c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</row>
    <row r="3694" ht="27.0" customHeight="1">
      <c r="A3694" s="8" t="str">
        <f>HYPERLINK("https://www.tenforums.com/tutorials/112737-clear-activities-timeline-windows-10-a.html","Timeline - Clear Activities from in Windows 10")</f>
        <v>Timeline - Clear Activities from in Windows 10</v>
      </c>
      <c r="B3694" s="9" t="s">
        <v>82</v>
      </c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</row>
    <row r="3695" ht="27.0" customHeight="1">
      <c r="A3695" s="8" t="str">
        <f>HYPERLINK("https://www.tenforums.com/tutorials/101852-enable-disable-timeline-windows-10-a.html","Timeline - Enable or Disable in Windows 10")</f>
        <v>Timeline - Enable or Disable in Windows 10</v>
      </c>
      <c r="B3695" s="9" t="s">
        <v>3034</v>
      </c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</row>
    <row r="3696" ht="27.0" customHeight="1">
      <c r="A3696" s="8" t="str">
        <f>HYPERLINK("https://www.tenforums.com/tutorials/100703-open-use-timeline-windows-10-a.html","Timeline - Open and Use in Windows 10")</f>
        <v>Timeline - Open and Use in Windows 10</v>
      </c>
      <c r="B3696" s="9" t="s">
        <v>3035</v>
      </c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</row>
    <row r="3697" ht="27.0" customHeight="1">
      <c r="A3697" s="8" t="str">
        <f>HYPERLINK("https://www.tenforums.com/tutorials/102071-turn-off-timeline-suggestions-windows-10-a.html","Timeline Suggestions - Turn On or Off in Windows 10")</f>
        <v>Timeline Suggestions - Turn On or Off in Windows 10</v>
      </c>
      <c r="B3697" s="9" t="s">
        <v>3036</v>
      </c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</row>
    <row r="3698" ht="27.0" customHeight="1">
      <c r="A3698" s="8" t="str">
        <f>HYPERLINK("https://www.tenforums.com/tutorials/125288-turn-off-timeline-microsoft-launcher-app-android-phone.html","Timeline - Turn On or Off in Microsoft Launcher app on Android Phone")</f>
        <v>Timeline - Turn On or Off in Microsoft Launcher app on Android Phone</v>
      </c>
      <c r="B3698" s="9" t="s">
        <v>3037</v>
      </c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</row>
    <row r="3699" ht="27.0" customHeight="1">
      <c r="A3699" s="8" t="str">
        <f>HYPERLINK("https://www.tenforums.com/tutorials/98192-turn-off-collect-activity-history-windows-10-a.html","Timeline - Turn On or Off in Windows 10")</f>
        <v>Timeline - Turn On or Off in Windows 10</v>
      </c>
      <c r="B3699" s="9" t="s">
        <v>86</v>
      </c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</row>
    <row r="3700" ht="27.0" customHeight="1">
      <c r="A3700" s="8" t="str">
        <f>HYPERLINK("https://www.tenforums.com/tutorials/30869-tips-notifications-turn-off-windows-10-a.html","Tips Notifications - Turn On or Off in Windows 10")</f>
        <v>Tips Notifications - Turn On or Off in Windows 10</v>
      </c>
      <c r="B3700" s="9" t="s">
        <v>3038</v>
      </c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</row>
    <row r="3701" ht="27.0" customHeight="1">
      <c r="A3701" s="8" t="str">
        <f>HYPERLINK("https://www.tenforums.com/tutorials/3380-color-appearance-change-windows-10-a.html","Title Bar Color - Change in Windows 10")</f>
        <v>Title Bar Color - Change in Windows 10</v>
      </c>
      <c r="B3701" s="9" t="s">
        <v>5</v>
      </c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</row>
    <row r="3702" ht="27.0" customHeight="1">
      <c r="A3702" s="8" t="str">
        <f>HYPERLINK("https://www.tenforums.com/tutorials/5768-start-taskbar-action-center-color-turn-off-windows-10-a.html","Title Bar Color - Turn On or Off to Change in Windows 10")</f>
        <v>Title Bar Color - Turn On or Off to Change in Windows 10</v>
      </c>
      <c r="B3702" s="9" t="s">
        <v>3039</v>
      </c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</row>
    <row r="3703" ht="27.0" customHeight="1">
      <c r="A3703" s="8" t="str">
        <f>HYPERLINK("https://www.tenforums.com/tutorials/79900-change-size-caption-buttons-windows-10-a.html","Title Bar Height - Change in Windows 10")</f>
        <v>Title Bar Height - Change in Windows 10</v>
      </c>
      <c r="B3703" s="10" t="s">
        <v>386</v>
      </c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</row>
    <row r="3704" ht="27.0" customHeight="1">
      <c r="A3704" s="8" t="str">
        <f>HYPERLINK("https://www.tenforums.com/tutorials/3430-display-full-path-title-bar-file-explorer-windows-10-a.html","Title Bar in File Explorer - Display Full Path in Windows 10")</f>
        <v>Title Bar in File Explorer - Display Full Path in Windows 10</v>
      </c>
      <c r="B3704" s="9" t="s">
        <v>1019</v>
      </c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</row>
    <row r="3705" ht="27.0" customHeight="1">
      <c r="A3705" s="8" t="str">
        <f>HYPERLINK("https://www.tenforums.com/tutorials/29073-title-bar-text-color-change-windows-10-a.html","Title Bar Text Color - Change in Windows 10")</f>
        <v>Title Bar Text Color - Change in Windows 10</v>
      </c>
      <c r="B3705" s="9" t="s">
        <v>3040</v>
      </c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</row>
    <row r="3706" ht="27.0" customHeight="1">
      <c r="A3706" s="8" t="str">
        <f>HYPERLINK("https://www.tenforums.com/tutorials/19150-title-bar-text-size-change-windows-10-a.html","Title Bar Text Size - Change in Windows 10")</f>
        <v>Title Bar Text Size - Change in Windows 10</v>
      </c>
      <c r="B3706" s="9" t="s">
        <v>3011</v>
      </c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</row>
    <row r="3707" ht="27.0" customHeight="1">
      <c r="A3707" s="8" t="str">
        <f>HYPERLINK("https://www.tenforums.com/tutorials/8505-toggle-keys-tone-turn-off-windows-10-a.html","Toggle Keys Tone - Turn On or Off in Windows 10")</f>
        <v>Toggle Keys Tone - Turn On or Off in Windows 10</v>
      </c>
      <c r="B3707" s="9" t="s">
        <v>3041</v>
      </c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</row>
    <row r="3708" ht="27.0" customHeight="1">
      <c r="A3708" s="11" t="s">
        <v>3042</v>
      </c>
      <c r="B3708" s="10" t="s">
        <v>1159</v>
      </c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</row>
    <row r="3709" ht="27.0" customHeight="1">
      <c r="A3709" s="8" t="str">
        <f>HYPERLINK("https://www.tenforums.com/tutorials/77559-tooltips-text-size-change-windows-10-a.html","Tooltips Text Size - Change in Windows 10")</f>
        <v>Tooltips Text Size - Change in Windows 10</v>
      </c>
      <c r="B3709" s="10" t="s">
        <v>3043</v>
      </c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</row>
    <row r="3710" ht="27.0" customHeight="1">
      <c r="A3710" s="8" t="str">
        <f>HYPERLINK("https://www.tenforums.com/tutorials/98443-enable-disable-touch-finger-windows-10-a.html","Touch by Finger - Enable or Disable in Windows 10")</f>
        <v>Touch by Finger - Enable or Disable in Windows 10</v>
      </c>
      <c r="B3710" s="9" t="s">
        <v>3044</v>
      </c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</row>
    <row r="3711" ht="27.0" customHeight="1">
      <c r="A3711" s="8" t="str">
        <f>HYPERLINK("https://www.tenforums.com/tutorials/4202-touch-gestures-windows-10-a.html","Touch Gestures for Windows 10")</f>
        <v>Touch Gestures for Windows 10</v>
      </c>
      <c r="B3711" s="9" t="s">
        <v>3045</v>
      </c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</row>
    <row r="3712" ht="27.0" customHeight="1">
      <c r="A3712" s="8" t="str">
        <f>HYPERLINK("https://www.tenforums.com/tutorials/111017-turn-off-ignore-touch-input-when-using-pen-windows-10-a.html","Touch Input - Turn On or Off Ignore when using Pen in Windows 10")</f>
        <v>Touch Input - Turn On or Off Ignore when using Pen in Windows 10</v>
      </c>
      <c r="B3712" s="9" t="s">
        <v>2233</v>
      </c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</row>
    <row r="3713" ht="27.0" customHeight="1">
      <c r="A3713" s="8" t="str">
        <f>HYPERLINK("https://www.tenforums.com/tutorials/102792-turn-off-touch-keyboard-add-period-after-double-tab-spacebar.html","Touch Keyboard Add Period after Double-tab Spacebar - Turn On or Off in Windows 10")</f>
        <v>Touch Keyboard Add Period after Double-tab Spacebar - Turn On or Off in Windows 10</v>
      </c>
      <c r="B3713" s="9" t="s">
        <v>3046</v>
      </c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</row>
    <row r="3714" ht="27.0" customHeight="1">
      <c r="A3714" s="8" t="str">
        <f>HYPERLINK("https://www.tenforums.com/tutorials/102801-turn-off-touch-keyboard-add-space-after-text-suggestion.html","Touch Keyboard Add Space after Text Suggestion - Turn On or Off in Windows 10")</f>
        <v>Touch Keyboard Add Space after Text Suggestion - Turn On or Off in Windows 10</v>
      </c>
      <c r="B3714" s="9" t="s">
        <v>3047</v>
      </c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</row>
    <row r="3715" ht="27.0" customHeight="1">
      <c r="A3715" s="8" t="str">
        <f>HYPERLINK("https://www.tenforums.com/tutorials/102848-turn-off-autocorrect-touch-keyboard-windows-10-a.html","Touch Keyboard Autocorrect Misspelled Words - Turn On or Off in Windows 10")</f>
        <v>Touch Keyboard Autocorrect Misspelled Words - Turn On or Off in Windows 10</v>
      </c>
      <c r="B3715" s="9" t="s">
        <v>3048</v>
      </c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</row>
    <row r="3716" ht="27.0" customHeight="1">
      <c r="A3716" s="8" t="str">
        <f>HYPERLINK("https://www.tenforums.com/tutorials/28436-touch-keyboard-button-taskbar-hide-show-windows-10-a.html","Touch Keyboard Button on Taskbar - Hide or Show in Windows 10")</f>
        <v>Touch Keyboard Button on Taskbar - Hide or Show in Windows 10</v>
      </c>
      <c r="B3716" s="9" t="s">
        <v>3049</v>
      </c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</row>
    <row r="3717" ht="27.0" customHeight="1">
      <c r="A3717" s="8" t="str">
        <f>HYPERLINK("https://www.tenforums.com/tutorials/83383-turn-off-touch-keyboard-capitalize-first-letter-each-sentence.html","Touch Keyboard Capitalize First Letter of Each Sentence - Turn On or Off in Windows 10")</f>
        <v>Touch Keyboard Capitalize First Letter of Each Sentence - Turn On or Off in Windows 10</v>
      </c>
      <c r="B3717" s="10" t="s">
        <v>3050</v>
      </c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</row>
    <row r="3718" ht="27.0" customHeight="1">
      <c r="A3718" s="8" t="str">
        <f>HYPERLINK("https://www.tenforums.com/tutorials/109461-reset-touch-keyboard-default-open-position-windows-10-a.html","Touch Keyboard Default Open Position - Reset in Windows 10")</f>
        <v>Touch Keyboard Default Open Position - Reset in Windows 10</v>
      </c>
      <c r="B3718" s="9" t="s">
        <v>3051</v>
      </c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</row>
    <row r="3719" ht="27.0" customHeight="1">
      <c r="A3719" s="8" t="str">
        <f>HYPERLINK("https://www.tenforums.com/tutorials/86424-use-dictation-desktop-touch-keyboard-windows-10-a.html","Touch Keyboard Dictation on Desktop - Use in Windows 10")</f>
        <v>Touch Keyboard Dictation on Desktop - Use in Windows 10</v>
      </c>
      <c r="B3719" s="9" t="s">
        <v>783</v>
      </c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</row>
    <row r="3720" ht="27.0" customHeight="1">
      <c r="A3720" s="8" t="str">
        <f>HYPERLINK("https://www.tenforums.com/tutorials/95789-dock-undock-touch-keyboard-windows-10-a.html","Touch Keyboard - Dock or Undock in Windows 10")</f>
        <v>Touch Keyboard - Dock or Undock in Windows 10</v>
      </c>
      <c r="B3720" s="9" t="s">
        <v>3052</v>
      </c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</row>
    <row r="3721" ht="27.0" customHeight="1">
      <c r="A3721" s="8" t="str">
        <f>HYPERLINK("https://www.tenforums.com/tutorials/86418-change-layout-touch-keyboard-windows-10-a.html","Touch Keyboard Layout - Change in Windows 10")</f>
        <v>Touch Keyboard Layout - Change in Windows 10</v>
      </c>
      <c r="B3721" s="9" t="s">
        <v>3053</v>
      </c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</row>
    <row r="3722" ht="27.0" customHeight="1">
      <c r="A3722" s="8" t="str">
        <f>HYPERLINK("https://www.tenforums.com/tutorials/83312-turn-off-automatically-show-touch-keyboard-windows-10-a.html","Touch Keyboard - Show when No Keyboard Attached in Windows 10")</f>
        <v>Touch Keyboard - Show when No Keyboard Attached in Windows 10</v>
      </c>
      <c r="B3722" s="10" t="s">
        <v>3054</v>
      </c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</row>
    <row r="3723" ht="27.0" customHeight="1">
      <c r="A3723" s="8" t="str">
        <f>HYPERLINK("https://www.tenforums.com/tutorials/83371-enable-disable-standard-keyboard-touch-keyboard-windows-10-a.html","Touch Keyboard Standard Keyboard Layout Option - Enable or Disable in Windows 10")</f>
        <v>Touch Keyboard Standard Keyboard Layout Option - Enable or Disable in Windows 10</v>
      </c>
      <c r="B3723" s="10" t="s">
        <v>3055</v>
      </c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</row>
    <row r="3724" ht="27.0" customHeight="1">
      <c r="A3724" s="8" t="str">
        <f>HYPERLINK("https://www.tenforums.com/tutorials/76437-touch-keyboard-taskbar-avoidance-turn-off-windows-10-a.html","Touch Keyboard Taskbar Avoidance - Turn On or Off in Windows 10")</f>
        <v>Touch Keyboard Taskbar Avoidance - Turn On or Off in Windows 10</v>
      </c>
      <c r="B3724" s="10" t="s">
        <v>3056</v>
      </c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</row>
    <row r="3725" ht="27.0" customHeight="1">
      <c r="A3725" s="8" t="str">
        <f>HYPERLINK("https://www.tenforums.com/tutorials/102798-turn-off-text-suggestions-touch-keyboard-windows-10-a.html","Touch Keyboard  Text Suggestions - Turn On or Off in Windows 10")</f>
        <v>Touch Keyboard  Text Suggestions - Turn On or Off in Windows 10</v>
      </c>
      <c r="B3725" s="9" t="s">
        <v>3057</v>
      </c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</row>
    <row r="3726" ht="27.0" customHeight="1">
      <c r="A3726" s="8" t="str">
        <f>HYPERLINK("https://www.tenforums.com/tutorials/134786-turn-activate-keys-touch-keyboard-when-lift-finger-narrator.html","Touch Keyboard - Turn On or Off Activate Keys when Lift Finger for Narrator in Windows 10")</f>
        <v>Touch Keyboard - Turn On or Off Activate Keys when Lift Finger for Narrator in Windows 10</v>
      </c>
      <c r="B3726" s="9" t="s">
        <v>2014</v>
      </c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</row>
    <row r="3727" ht="27.0" customHeight="1">
      <c r="A3727" s="8" t="str">
        <f>HYPERLINK("https://www.tenforums.com/tutorials/83375-turn-off-touch-keyboard-type-sounds-windows-10-a.html","Touch Keyboard Type Sounds - Turn On or Off in Windows 10")</f>
        <v>Touch Keyboard Type Sounds - Turn On or Off in Windows 10</v>
      </c>
      <c r="B3727" s="10" t="s">
        <v>3058</v>
      </c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</row>
    <row r="3728" ht="27.0" customHeight="1">
      <c r="A3728" s="8" t="str">
        <f>HYPERLINK("https://www.tenforums.com/tutorials/83387-turn-off-touch-keyboard-uppercase-letters-when-double-tap-shift.html","Touch Keyboard Use All Uppercase Letters when Double-tap Shift - Turn On or Off in Windows 10")</f>
        <v>Touch Keyboard Use All Uppercase Letters when Double-tap Shift - Turn On or Off in Windows 10</v>
      </c>
      <c r="B3728" s="10" t="s">
        <v>3059</v>
      </c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</row>
    <row r="3729" ht="27.0" customHeight="1">
      <c r="A3729" s="8" t="str">
        <f>HYPERLINK("https://www.tenforums.com/tutorials/69380-touchpad-button-taskbar-hide-show-windows-10-a.html","Touchpad Button on Taskbar - Hide or Show in Windows 10 ")</f>
        <v>Touchpad Button on Taskbar - Hide or Show in Windows 10 </v>
      </c>
      <c r="B3729" s="9" t="s">
        <v>3060</v>
      </c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</row>
    <row r="3730" ht="27.0" customHeight="1">
      <c r="A3730" s="8" t="str">
        <f>HYPERLINK("https://www.tenforums.com/tutorials/111633-disable-touchpad-when-mouse-connected-windows-10-a.html","Touchpad - Disable when Mouse is Connected in Windows 10")</f>
        <v>Touchpad - Disable when Mouse is Connected in Windows 10</v>
      </c>
      <c r="B3730" s="9" t="s">
        <v>3061</v>
      </c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</row>
    <row r="3731" ht="27.0" customHeight="1">
      <c r="A3731" s="11" t="str">
        <f>HYPERLINK("https://www.tenforums.com/tutorials/141873-enable-disable-double-tap-enable-disable-touchpad-windows.html","Touchpad Double Tap to Enable or Disable - Enable or Disable in Windows 10")</f>
        <v>Touchpad Double Tap to Enable or Disable - Enable or Disable in Windows 10</v>
      </c>
      <c r="B3731" s="10" t="s">
        <v>3062</v>
      </c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</row>
    <row r="3732" ht="27.0" customHeight="1">
      <c r="A3732" s="11" t="str">
        <f>HYPERLINK("https://www.tenforums.com/tutorials/141924-enable-disable-touchpad-windows-10-a.html","Touchpad - Enable or Disable in Windows 10")</f>
        <v>Touchpad - Enable or Disable in Windows 10</v>
      </c>
      <c r="B3732" s="10" t="s">
        <v>3063</v>
      </c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</row>
    <row r="3733" ht="27.0" customHeight="1">
      <c r="A3733" s="11" t="str">
        <f>HYPERLINK("https://www.tenforums.com/tutorials/148114-how-enable-disable-touchpad-multifinger-gestures-windows-10-a.html","Touchpad MultiFinger Gestures - Enable or Disable in Windows 10")</f>
        <v>Touchpad MultiFinger Gestures - Enable or Disable in Windows 10</v>
      </c>
      <c r="B3733" s="10" t="s">
        <v>3064</v>
      </c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</row>
    <row r="3734" ht="27.0" customHeight="1">
      <c r="A3734" s="11" t="str">
        <f>HYPERLINK("https://www.tenforums.com/tutorials/141385-adjust-touchpad-sensitivity-windows-10-a.html","Touchpad Sensitivity - Adjust in Windows 10")</f>
        <v>Touchpad Sensitivity - Adjust in Windows 10</v>
      </c>
      <c r="B3734" s="10" t="s">
        <v>3065</v>
      </c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</row>
    <row r="3735" ht="27.0" customHeight="1">
      <c r="A3735" s="11" t="str">
        <f>HYPERLINK("https://www.tenforums.com/tutorials/141861-enable-disable-touchpad-tapping-tap-click-windows-10-a.html","Touchpad Tapping and Tap to Click - Enable or Disable in Windows 10")</f>
        <v>Touchpad Tapping and Tap to Click - Enable or Disable in Windows 10</v>
      </c>
      <c r="B3735" s="10" t="s">
        <v>3066</v>
      </c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</row>
    <row r="3736" ht="27.0" customHeight="1">
      <c r="A3736" s="8" t="str">
        <f>HYPERLINK("https://www.tenforums.com/tutorials/48507-edge-swipe-screen-enable-disable-windows-10-a.html","Touchscreen Edge Swipe - Enable or Disable in Windows 10 ")</f>
        <v>Touchscreen Edge Swipe - Enable or Disable in Windows 10 </v>
      </c>
      <c r="B3736" s="9" t="s">
        <v>902</v>
      </c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</row>
    <row r="3737" ht="27.0" customHeight="1">
      <c r="A3737" s="8" t="str">
        <f>HYPERLINK("https://www.tenforums.com/tutorials/130057-enable-disable-touch-screen-windows-10-a.html","Touch Screen - Enable or Disable in Windows 10")</f>
        <v>Touch Screen - Enable or Disable in Windows 10</v>
      </c>
      <c r="B3737" s="9" t="s">
        <v>3067</v>
      </c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</row>
    <row r="3738" ht="27.0" customHeight="1">
      <c r="A3738" s="8" t="str">
        <f>HYPERLINK("https://www.tenforums.com/tutorials/87204-how-right-click-touchscreen-windows-10-a.html","Touchscreen - Right Click On in Windows 10")</f>
        <v>Touchscreen - Right Click On in Windows 10</v>
      </c>
      <c r="B3738" s="9" t="s">
        <v>2578</v>
      </c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</row>
    <row r="3739" ht="27.0" customHeight="1">
      <c r="A3739" s="8" t="str">
        <f>HYPERLINK("https://www.tenforums.com/tutorials/98449-change-touch-scrolling-friction-windows-10-a.html","Touch Scrolling Friction - Change in Windows 10")</f>
        <v>Touch Scrolling Friction - Change in Windows 10</v>
      </c>
      <c r="B3739" s="9" t="s">
        <v>3068</v>
      </c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</row>
    <row r="3740" ht="27.0" customHeight="1">
      <c r="A3740" s="8" t="str">
        <f>HYPERLINK("https://www.tenforums.com/tutorials/98415-turn-off-touch-visual-feedback-windows-10-a.html","Touch Visual Feedback - Turn On or Off in Windows 10")</f>
        <v>Touch Visual Feedback - Turn On or Off in Windows 10</v>
      </c>
      <c r="B3740" s="9" t="s">
        <v>3069</v>
      </c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</row>
    <row r="3741" ht="27.0" customHeight="1">
      <c r="A3741" s="8" t="str">
        <f>HYPERLINK("https://www.tenforums.com/tutorials/36454-verify-trusted-platform-module-tpm-chip-windows-pc.html","TPM (Trusted Platform Module) Chip - Verify on Windows PC")</f>
        <v>TPM (Trusted Platform Module) Chip - Verify on Windows PC</v>
      </c>
      <c r="B3741" s="9" t="s">
        <v>3070</v>
      </c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</row>
    <row r="3742" ht="27.0" customHeight="1">
      <c r="A3742" s="8" t="str">
        <f>HYPERLINK("https://www.tenforums.com/tutorials/113215-change-color-translucent-selection-rectangle-windows.html","Translucent Selection Rectangle - Change Color in Windows")</f>
        <v>Translucent Selection Rectangle - Change Color in Windows</v>
      </c>
      <c r="B3742" s="9" t="s">
        <v>2671</v>
      </c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</row>
    <row r="3743" ht="27.0" customHeight="1">
      <c r="A3743" s="8" t="str">
        <f>HYPERLINK("https://www.tenforums.com/tutorials/113254-turn-off-translucent-selection-rectangle-desktop-windows.html","Translucent Selection Rectangle on Desktop - Turn On or Off in Windows")</f>
        <v>Translucent Selection Rectangle on Desktop - Turn On or Off in Windows</v>
      </c>
      <c r="B3743" s="9" t="s">
        <v>2672</v>
      </c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</row>
    <row r="3744" ht="27.0" customHeight="1">
      <c r="A3744" s="8" t="str">
        <f>HYPERLINK("https://www.tenforums.com/tutorials/5556-turn-off-transparency-effects-windows-10-a.html","Transparency Effects - Turn On or Off in Windows 10")</f>
        <v>Transparency Effects - Turn On or Off in Windows 10</v>
      </c>
      <c r="B3744" s="9" t="s">
        <v>69</v>
      </c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</row>
    <row r="3745" ht="27.0" customHeight="1">
      <c r="A3745" s="8" t="str">
        <f>HYPERLINK("https://www.tenforums.com/tutorials/8933-optimize-defrag-drives-windows-10-a.html","TRIM Solid State Drive in Windows 10")</f>
        <v>TRIM Solid State Drive in Windows 10</v>
      </c>
      <c r="B3745" s="9" t="s">
        <v>711</v>
      </c>
      <c r="C3745" s="19"/>
      <c r="D3745" s="19"/>
      <c r="E3745" s="19"/>
      <c r="F3745" s="19"/>
      <c r="G3745" s="19"/>
      <c r="H3745" s="19"/>
      <c r="I3745" s="19"/>
      <c r="J3745" s="19"/>
      <c r="K3745" s="19"/>
      <c r="L3745" s="19"/>
      <c r="M3745" s="19"/>
      <c r="N3745" s="19"/>
      <c r="O3745" s="19"/>
      <c r="P3745" s="19"/>
      <c r="Q3745" s="19"/>
      <c r="R3745" s="19"/>
      <c r="S3745" s="19"/>
      <c r="T3745" s="19"/>
      <c r="U3745" s="19"/>
      <c r="V3745" s="19"/>
    </row>
    <row r="3746" ht="27.0" customHeight="1">
      <c r="A3746" s="8" t="str">
        <f>HYPERLINK("https://www.tenforums.com/tutorials/40028-trim-support-solid-state-drives-enable-disable-windows-10-a.html","TRIM Support for Solid State Drives - Enable or Disable in Windows 10")</f>
        <v>TRIM Support for Solid State Drives - Enable or Disable in Windows 10</v>
      </c>
      <c r="B3746" s="9" t="s">
        <v>2777</v>
      </c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</row>
    <row r="3747" ht="27.0" customHeight="1">
      <c r="A3747" s="8" t="str">
        <f>HYPERLINK("https://www.tenforums.com/tutorials/91316-remove-troubleshoot-compatibility-context-menu-windows-10-a.html","Troubleshoot Compatibility Context Menu - Add or Remove in Windows 10")</f>
        <v>Troubleshoot Compatibility Context Menu - Add or Remove in Windows 10</v>
      </c>
      <c r="B3747" s="9" t="s">
        <v>3071</v>
      </c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</row>
    <row r="3748" ht="27.0" customHeight="1">
      <c r="A3748" s="8" t="str">
        <f>HYPERLINK("https://www.tenforums.com/tutorials/76013-troubleshoot-problems-windows-10-troubleshooters.html","Troubleshoot Problems in Windows 10 with Troubleshooters")</f>
        <v>Troubleshoot Problems in Windows 10 with Troubleshooters</v>
      </c>
      <c r="B3748" s="10" t="s">
        <v>3072</v>
      </c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</row>
    <row r="3749" ht="27.0" customHeight="1">
      <c r="A3749" s="8" t="str">
        <f>HYPERLINK("https://www.tenforums.com/tutorials/94754-view-troubleshooting-history-details-windows-10-a.html","Troubleshooting History and Details - View in Windows 10")</f>
        <v>Troubleshooting History and Details - View in Windows 10</v>
      </c>
      <c r="B3749" s="9" t="s">
        <v>3073</v>
      </c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</row>
    <row r="3750" ht="27.0" customHeight="1">
      <c r="A3750" s="8" t="str">
        <f>HYPERLINK("https://www.tenforums.com/tutorials/94755-clear-troubleshooting-history-windows-10-a.html","Troubleshooting History - Clear in Windows 10")</f>
        <v>Troubleshooting History - Clear in Windows 10</v>
      </c>
      <c r="B3750" s="9" t="s">
        <v>3074</v>
      </c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</row>
    <row r="3751" ht="27.0" customHeight="1">
      <c r="A3751" s="8" t="str">
        <f>HYPERLINK("https://www.tenforums.com/tutorials/113553-turn-off-automatic-recommended-troubleshooting-windows-10-a.html","Troubleshooting - Turn On or Off Automatic Recommended Troubleshooting in Windows 10")</f>
        <v>Troubleshooting - Turn On or Off Automatic Recommended Troubleshooting in Windows 10</v>
      </c>
      <c r="B3751" s="9" t="s">
        <v>2490</v>
      </c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</row>
    <row r="3752" ht="27.0" customHeight="1">
      <c r="A3752" s="8" t="str">
        <f>HYPERLINK("https://www.tenforums.com/tutorials/113557-view-recommended-troubleshooting-history-windows-10-a.html","Troubelshooting - View Recommended Troubleshooting History in Windows 10")</f>
        <v>Troubelshooting - View Recommended Troubleshooting History in Windows 10</v>
      </c>
      <c r="B3752" s="9" t="s">
        <v>2489</v>
      </c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</row>
    <row r="3753" ht="27.0" customHeight="1">
      <c r="A3753" s="8" t="str">
        <f>HYPERLINK("https://www.tenforums.com/tutorials/101525-turn-off-trueplay-gaming-windows-10-a.html","TruePlay for Gaming - Turn On or Off in Windows 10")</f>
        <v>TruePlay for Gaming - Turn On or Off in Windows 10</v>
      </c>
      <c r="B3753" s="9" t="s">
        <v>3075</v>
      </c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</row>
    <row r="3754" ht="27.0" customHeight="1">
      <c r="A3754" s="8" t="str">
        <f>HYPERLINK("https://www.tenforums.com/tutorials/5426-microsoft-account-add-remove-trusted-devices.html","Trusted Devices Associated with your Microsoft Account - Add or Remove")</f>
        <v>Trusted Devices Associated with your Microsoft Account - Add or Remove</v>
      </c>
      <c r="B3754" s="9" t="s">
        <v>1537</v>
      </c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</row>
    <row r="3755" ht="27.0" customHeight="1">
      <c r="A3755" s="8" t="str">
        <f>HYPERLINK("https://www.tenforums.com/tutorials/36454-verify-trusted-platform-module-tpm-chip-windows-pc.html","Trusted Platform Module (TPM) Chip - Verify on Windows PC")</f>
        <v>Trusted Platform Module (TPM) Chip - Verify on Windows PC</v>
      </c>
      <c r="B3755" s="9" t="s">
        <v>3070</v>
      </c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</row>
    <row r="3756" ht="27.0" customHeight="1">
      <c r="A3756" s="8" t="str">
        <f>HYPERLINK("https://www.tenforums.com/tutorials/38313-turn-off-bitlocker-context-menu-add-remove-windows.html","Turn off BitLocker context menu - Add or Remove in Windows")</f>
        <v>Turn off BitLocker context menu - Add or Remove in Windows</v>
      </c>
      <c r="B3756" s="9" t="s">
        <v>292</v>
      </c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</row>
    <row r="3757" ht="27.0" customHeight="1">
      <c r="A3757" s="8" t="str">
        <f>HYPERLINK("https://www.tenforums.com/tutorials/85492-add-remove-turn-off-display-after-power-options-windows-10-a.html","Turn off Display after - Add or Remove from Power Options in Windows 10")</f>
        <v>Turn off Display after - Add or Remove from Power Options in Windows 10</v>
      </c>
      <c r="B3757" s="9" t="s">
        <v>3076</v>
      </c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</row>
    <row r="3758" ht="27.0" customHeight="1">
      <c r="A3758" s="8" t="str">
        <f>HYPERLINK("https://www.tenforums.com/tutorials/68512-turn-off-display-cascading-context-menu-add-windows.html","Turn Off Display cascading context menu - Add in Windows ")</f>
        <v>Turn Off Display cascading context menu - Add in Windows </v>
      </c>
      <c r="B3758" s="9" t="s">
        <v>828</v>
      </c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</row>
    <row r="3759" ht="27.0" customHeight="1">
      <c r="A3759" s="8" t="str">
        <f>HYPERLINK("https://www.tenforums.com/tutorials/65710-power-options-add-remove-turn-off-hard-disk-after-windows-10-a.html","Turn off hard disk after- Add or Remove from Power Options in Windows 10 ")</f>
        <v>Turn off hard disk after- Add or Remove from Power Options in Windows 10 </v>
      </c>
      <c r="B3759" s="9" t="s">
        <v>2350</v>
      </c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</row>
    <row r="3760" ht="27.0" customHeight="1">
      <c r="A3760" s="8" t="str">
        <f>HYPERLINK("https://www.tenforums.com/tutorials/21454-hard-disk-turn-off-after-idle-windows-10-a.html","Turn Off Hard Disk After Idle in Windows 10")</f>
        <v>Turn Off Hard Disk After Idle in Windows 10</v>
      </c>
      <c r="B3760" s="9" t="s">
        <v>803</v>
      </c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</row>
    <row r="3761" ht="27.0" customHeight="1">
      <c r="A3761" s="8" t="str">
        <f>HYPERLINK("https://www.tenforums.com/tutorials/38157-turn-bitlocker-context-menu-add-remove-windows-10-a.html","Turn on BitLocker context menu - Add or Remove in Windows 10")</f>
        <v>Turn on BitLocker context menu - Add or Remove in Windows 10</v>
      </c>
      <c r="B3761" s="9" t="s">
        <v>293</v>
      </c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</row>
    <row r="3762" ht="27.0" customHeight="1">
      <c r="A3762" s="8" t="str">
        <f>HYPERLINK("https://www.tenforums.com/tutorials/5299-microsoft-account-two-step-verification-turn-off.html","Two-step Verification for Microsoft Account - Turn On or Off")</f>
        <v>Two-step Verification for Microsoft Account - Turn On or Off</v>
      </c>
      <c r="B3762" s="9" t="s">
        <v>1552</v>
      </c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</row>
    <row r="3763" ht="27.0" customHeight="1">
      <c r="A3763" s="8" t="str">
        <f>HYPERLINK("https://www.tenforums.com/tutorials/113073-turn-off-typing-insights-windows-10-a.html","Typing Insights - Turn On or Off in Windows 10")</f>
        <v>Typing Insights - Turn On or Off in Windows 10</v>
      </c>
      <c r="B3763" s="9" t="s">
        <v>3077</v>
      </c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</row>
    <row r="3764" ht="27.0" customHeight="1">
      <c r="A3764" s="6" t="s">
        <v>3078</v>
      </c>
      <c r="B3764" s="6" t="s">
        <v>3078</v>
      </c>
      <c r="C3764" s="15"/>
      <c r="D3764" s="15"/>
      <c r="E3764" s="15"/>
      <c r="F3764" s="15"/>
      <c r="G3764" s="15"/>
      <c r="H3764" s="15"/>
      <c r="I3764" s="15"/>
      <c r="J3764" s="15"/>
      <c r="K3764" s="15"/>
      <c r="L3764" s="15"/>
      <c r="M3764" s="15"/>
      <c r="N3764" s="15"/>
      <c r="O3764" s="15"/>
      <c r="P3764" s="15"/>
      <c r="Q3764" s="15"/>
      <c r="R3764" s="15"/>
      <c r="S3764" s="15"/>
      <c r="T3764" s="15"/>
      <c r="U3764" s="15"/>
      <c r="V3764" s="15"/>
    </row>
    <row r="3765" ht="27.0" customHeight="1">
      <c r="A3765" s="8" t="str">
        <f>HYPERLINK("https://www.tenforums.com/tutorials/85252-check-bios-uefi-firmware-version-windows-10-a.html","UEFI and BIOS Firmware Version - Check in Windows 10")</f>
        <v>UEFI and BIOS Firmware Version - Check in Windows 10</v>
      </c>
      <c r="B3765" s="9" t="s">
        <v>284</v>
      </c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</row>
    <row r="3766" ht="27.0" customHeight="1">
      <c r="A3766" s="8" t="str">
        <f>HYPERLINK("https://www.tenforums.com/tutorials/5831-uefi-firmware-settings-boot-inside-windows-10-a.html","UEFI Firmware Settings - Boot to from inside Windows 10")</f>
        <v>UEFI Firmware Settings - Boot to from inside Windows 10</v>
      </c>
      <c r="B3766" s="9" t="s">
        <v>3079</v>
      </c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</row>
    <row r="3767" ht="27.0" customHeight="1">
      <c r="A3767" s="8" t="str">
        <f>HYPERLINK("https://www.tenforums.com/tutorials/94290-add-boot-uefi-firmware-settings-context-menu-windows-10-a.html","UEFI Firmware Settings Context Menu - Add in Windows 10")</f>
        <v>UEFI Firmware Settings Context Menu - Add in Windows 10</v>
      </c>
      <c r="B3767" s="9" t="s">
        <v>3080</v>
      </c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</row>
    <row r="3768" ht="27.0" customHeight="1">
      <c r="A3768" s="8" t="str">
        <f>HYPERLINK("https://www.tenforums.com/tutorials/21284-fast-boot-enable-uefi-firmware-settings-windows-8-10-a.html","UEFI Firmware Settings - Enable Fast Boot for Windows 8 and 10")</f>
        <v>UEFI Firmware Settings - Enable Fast Boot for Windows 8 and 10</v>
      </c>
      <c r="B3768" s="9" t="s">
        <v>983</v>
      </c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</row>
    <row r="3769" ht="27.0" customHeight="1">
      <c r="A3769" s="8" t="str">
        <f>HYPERLINK("https://www.tenforums.com/tutorials/94265-create-shortcut-boot-uefi-firmware-settings-windows-10-a.html","UEFI Firmware Settings Shortcut - Create in Windows 10")</f>
        <v>UEFI Firmware Settings Shortcut - Create in Windows 10</v>
      </c>
      <c r="B3769" s="9" t="s">
        <v>3081</v>
      </c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</row>
    <row r="3770" ht="27.0" customHeight="1">
      <c r="A3770" s="8" t="str">
        <f>HYPERLINK("https://www.tenforums.com/tutorials/85195-check-if-windows-10-using-uefi-legacy-bios.html","UEFI or Legacy BIOS - Check which one Windows 10 is using")</f>
        <v>UEFI or Legacy BIOS - Check which one Windows 10 is using</v>
      </c>
      <c r="B3770" s="9" t="s">
        <v>286</v>
      </c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</row>
    <row r="3771" ht="27.0" customHeight="1">
      <c r="A3771" s="8" t="str">
        <f>HYPERLINK("https://www.tenforums.com/tutorials/107613-add-remove-ultimate-performance-power-plan-windows-10-a.html","Ultimate Performance Power Plan - Add or Remove in Windows 10")</f>
        <v>Ultimate Performance Power Plan - Add or Remove in Windows 10</v>
      </c>
      <c r="B3771" s="9" t="s">
        <v>2359</v>
      </c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</row>
    <row r="3772" ht="27.0" customHeight="1">
      <c r="A3772" s="8" t="str">
        <f>HYPERLINK("https://www.tenforums.com/tutorials/129101-add-unblock-file-context-menu-windows-10-a.html","Unblock File Context Menu - Add in Windows 10")</f>
        <v>Unblock File Context Menu - Add in Windows 10</v>
      </c>
      <c r="B3772" s="9" t="s">
        <v>3082</v>
      </c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</row>
    <row r="3773" ht="27.0" customHeight="1">
      <c r="A3773" s="8" t="str">
        <f>HYPERLINK("https://www.tenforums.com/tutorials/5357-unblock-file-windows-10-a.html","Unblock File in Windows 10")</f>
        <v>Unblock File in Windows 10</v>
      </c>
      <c r="B3773" s="9" t="s">
        <v>1046</v>
      </c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</row>
    <row r="3774" ht="27.0" customHeight="1">
      <c r="A3774" s="8" t="str">
        <f>HYPERLINK("https://www.tenforums.com/tutorials/97413-turn-off-underline-access-key-shortcuts-menus-windows-10-a.html","Underline Access Key Shortcuts in Menus - Turn On or Off in Windows 10")</f>
        <v>Underline Access Key Shortcuts in Menus - Turn On or Off in Windows 10</v>
      </c>
      <c r="B3774" s="9" t="s">
        <v>7</v>
      </c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</row>
    <row r="3775" ht="27.0" customHeight="1">
      <c r="A3775" s="8" t="str">
        <f>HYPERLINK("https://www.tenforums.com/tutorials/47723-uninstall-apps-start-enable-disable-windows-8-10-a.html","Uninstall Apps from Start - Enable or Disable in Windows 8 and 10")</f>
        <v>Uninstall Apps from Start - Enable or Disable in Windows 8 and 10</v>
      </c>
      <c r="B3775" s="9" t="s">
        <v>204</v>
      </c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</row>
    <row r="3776" ht="27.0" customHeight="1">
      <c r="A3776" s="8" t="str">
        <f>HYPERLINK("https://www.tenforums.com/tutorials/4689-apps-uninstall-windows-10-a.html","Uninstall Apps in Windows 10")</f>
        <v>Uninstall Apps in Windows 10</v>
      </c>
      <c r="B3776" s="9" t="s">
        <v>205</v>
      </c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</row>
    <row r="3777" ht="27.0" customHeight="1">
      <c r="A3777" s="8" t="str">
        <f>HYPERLINK("https://www.tenforums.com/tutorials/87987-uninstall-change-program-context-menu-add-windows-10-a.html","Uninstall or Change a Program Context Menu - Add in Windows 10")</f>
        <v>Uninstall or Change a Program Context Menu - Add in Windows 10</v>
      </c>
      <c r="B3777" s="9" t="s">
        <v>3083</v>
      </c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</row>
    <row r="3778" ht="27.0" customHeight="1">
      <c r="A3778" s="11" t="str">
        <f>HYPERLINK("https://www.tenforums.com/tutorials/148810-how-remove-uninstall-windows-7-8-10-dual-boot-pc.html","Uninstall Windows 7, Windows 8, or Windows 10 from Dual Boot PC")</f>
        <v>Uninstall Windows 7, Windows 8, or Windows 10 from Dual Boot PC</v>
      </c>
      <c r="B3778" s="10" t="s">
        <v>896</v>
      </c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</row>
    <row r="3779" ht="27.0" customHeight="1">
      <c r="A3779" s="8" t="str">
        <f>HYPERLINK("https://www.tenforums.com/tutorials/97160-add-remove-unlock-drive-context-menu-windows.html","Unlock Drive Context Menu - Add or Remove in Windows")</f>
        <v>Unlock Drive Context Menu - Add or Remove in Windows</v>
      </c>
      <c r="B3779" s="9" t="s">
        <v>294</v>
      </c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</row>
    <row r="3780" ht="27.0" customHeight="1">
      <c r="A3780" s="8" t="str">
        <f>HYPERLINK("https://www.tenforums.com/tutorials/81031-update-latest-version-windows-10-using-update-assistant.html","Update Assistant - Update to Latest Version of Windows 10")</f>
        <v>Update Assistant - Update to Latest Version of Windows 10</v>
      </c>
      <c r="B3780" s="10" t="s">
        <v>3084</v>
      </c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</row>
    <row r="3781" ht="27.0" customHeight="1">
      <c r="A3781" s="8" t="str">
        <f>HYPERLINK("https://www.tenforums.com/tutorials/2267-windows-10-upgrade-installation.html","Upgrade to Windows 10")</f>
        <v>Upgrade to Windows 10</v>
      </c>
      <c r="B3781" s="9" t="s">
        <v>3085</v>
      </c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</row>
    <row r="3782" ht="27.0" customHeight="1">
      <c r="A3782" s="11" t="str">
        <f>HYPERLINK("https://www.tenforums.com/tutorials/139745-upgrade-windows-10-windows-7-free.html","Upgrade to Windows 10 from Windows 7 for Free")</f>
        <v>Upgrade to Windows 10 from Windows 7 for Free</v>
      </c>
      <c r="B3782" s="10" t="s">
        <v>3086</v>
      </c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</row>
    <row r="3783" ht="27.0" customHeight="1">
      <c r="A3783" s="8" t="str">
        <f>HYPERLINK("https://www.tenforums.com/tutorials/6607-reserve-free-upgrade-get-windows-10-windows-7-8-1-a.html","Upgrade to Windows 10 - Reserve with Get Windows 10 app in Windows 7 and 8.1")</f>
        <v>Upgrade to Windows 10 - Reserve with Get Windows 10 app in Windows 7 and 8.1</v>
      </c>
      <c r="B3783" s="9" t="s">
        <v>3087</v>
      </c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</row>
    <row r="3784" ht="27.0" customHeight="1">
      <c r="A3784" s="8" t="str">
        <f>HYPERLINK("https://www.tenforums.com/tutorials/22322-upgrade-windows-10-update-enable-disable-windows-7-8-1-a.html","Upgrade to Windows 10 Update - Enable or Disable in Windows 7 or 8.1")</f>
        <v>Upgrade to Windows 10 Update - Enable or Disable in Windows 7 or 8.1</v>
      </c>
      <c r="B3784" s="9" t="s">
        <v>3088</v>
      </c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</row>
    <row r="3785" ht="27.0" customHeight="1">
      <c r="A3785" s="8" t="str">
        <f>HYPERLINK("https://www.tenforums.com/tutorials/13986-upgrade-windows-10-home-windows-10-pro.html","Upgrade Windows 10 Home to Windows 10 Pro")</f>
        <v>Upgrade Windows 10 Home to Windows 10 Pro</v>
      </c>
      <c r="B3785" s="9" t="s">
        <v>3089</v>
      </c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</row>
    <row r="3786" ht="27.0" customHeight="1">
      <c r="A3786" s="8" t="str">
        <f>HYPERLINK("https://www.tenforums.com/tutorials/95914-upgrade-windows-10-home-windows-10-pro-workstations.html","Upgrade Windows 10 Home to Windows 10 Pro for Workstations")</f>
        <v>Upgrade Windows 10 Home to Windows 10 Pro for Workstations</v>
      </c>
      <c r="B3786" s="9" t="s">
        <v>3090</v>
      </c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</row>
    <row r="3787" ht="27.0" customHeight="1">
      <c r="A3787" s="11" t="str">
        <f>HYPERLINK("https://www.tenforums.com/tutorials/139119-native-boot-virtual-hard-disk-how-upgrade-windows.html","Upgrade Windows 10 Installed on VHD")</f>
        <v>Upgrade Windows 10 Installed on VHD</v>
      </c>
      <c r="B3787" s="10" t="s">
        <v>3091</v>
      </c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</row>
    <row r="3788" ht="27.0" customHeight="1">
      <c r="A3788" s="8" t="str">
        <f>HYPERLINK("https://www.tenforums.com/tutorials/51515-upgrade-windows-10-pro-windows-10-enterprise.html","Upgrade Windows 10 Pro to Windows 10 Enterprise")</f>
        <v>Upgrade Windows 10 Pro to Windows 10 Enterprise</v>
      </c>
      <c r="B3788" s="9" t="s">
        <v>3092</v>
      </c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</row>
    <row r="3789" ht="27.0" customHeight="1">
      <c r="A3789" s="8" t="str">
        <f>HYPERLINK("https://www.tenforums.com/tutorials/95822-upgrade-windows-10-pro-windows-10-pro-workstations.html","Upgrade Windows 10 Pro to Windows 10 Pro for Workstations")</f>
        <v>Upgrade Windows 10 Pro to Windows 10 Pro for Workstations</v>
      </c>
      <c r="B3789" s="9" t="s">
        <v>3093</v>
      </c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</row>
    <row r="3790" ht="27.0" customHeight="1">
      <c r="A3790" s="8" t="str">
        <f>HYPERLINK("https://www.tenforums.com/tutorials/90846-switch-windows-10-pro-windows-10-s.html","Upgrade Windows 10 S to Windows 10 Pro")</f>
        <v>Upgrade Windows 10 S to Windows 10 Pro</v>
      </c>
      <c r="B3790" s="9" t="s">
        <v>2889</v>
      </c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</row>
    <row r="3791" ht="27.0" customHeight="1">
      <c r="A3791" s="8" t="str">
        <f>HYPERLINK("https://www.tenforums.com/tutorials/94932-play-sound-when-unlock-computer-windows.html","Unlock Computer Sound - Play in Windows")</f>
        <v>Unlock Computer Sound - Play in Windows</v>
      </c>
      <c r="B3791" s="9" t="s">
        <v>2783</v>
      </c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</row>
    <row r="3792" ht="27.0" customHeight="1">
      <c r="A3792" s="8" t="str">
        <f>HYPERLINK("https://www.tenforums.com/tutorials/85048-turn-off-apps-communicate-unpaired-devices-windows-10-a.html","Unpaired Devices - Turn On or Off Let Apps Communicate with in Windows 10")</f>
        <v>Unpaired Devices - Turn On or Off Let Apps Communicate with in Windows 10</v>
      </c>
      <c r="B3792" s="9" t="s">
        <v>566</v>
      </c>
      <c r="C3792" s="19"/>
      <c r="D3792" s="19"/>
      <c r="E3792" s="19"/>
      <c r="F3792" s="19"/>
      <c r="G3792" s="19"/>
      <c r="H3792" s="19"/>
      <c r="I3792" s="19"/>
      <c r="J3792" s="19"/>
      <c r="K3792" s="19"/>
      <c r="L3792" s="19"/>
      <c r="M3792" s="19"/>
      <c r="N3792" s="19"/>
      <c r="O3792" s="19"/>
      <c r="P3792" s="19"/>
      <c r="Q3792" s="19"/>
      <c r="R3792" s="19"/>
      <c r="S3792" s="19"/>
      <c r="T3792" s="19"/>
      <c r="U3792" s="19"/>
      <c r="V3792" s="19"/>
    </row>
    <row r="3793" ht="27.0" customHeight="1">
      <c r="A3793" s="11" t="str">
        <f>HYPERLINK("https://www.tenforums.com/tutorials/139087-enable-disable-untrusted-font-blocking-windows-10-a.html","Untrusted Font Blocking - Enable or Disable in Windows 10")</f>
        <v>Untrusted Font Blocking - Enable or Disable in Windows 10</v>
      </c>
      <c r="B3793" s="10" t="s">
        <v>1118</v>
      </c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</row>
    <row r="3794" ht="27.0" customHeight="1">
      <c r="A3794" s="11" t="str">
        <f>HYPERLINK("https://www.tenforums.com/tutorials/139142-read-event-viewer-log-untrusted-font-blocking-windows-10-a.html","Untrusted Font Blocking Event Viewer Log - Read in Windows 10")</f>
        <v>Untrusted Font Blocking Event Viewer Log - Read in Windows 10</v>
      </c>
      <c r="B3794" s="10" t="s">
        <v>952</v>
      </c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</row>
    <row r="3795" ht="27.0" customHeight="1">
      <c r="A3795" s="11" t="str">
        <f>HYPERLINK("https://www.tenforums.com/tutorials/139148-exclude-specific-apps-untrusted-font-blocking-windows-10-a.html","Untrusted Font Blocking - Exclude Specific Apps in Windows 10")</f>
        <v>Untrusted Font Blocking - Exclude Specific Apps in Windows 10</v>
      </c>
      <c r="B3795" s="10" t="s">
        <v>1119</v>
      </c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</row>
    <row r="3796" ht="27.0" customHeight="1">
      <c r="A3796" s="8" t="str">
        <f>HYPERLINK("https://www.tenforums.com/tutorials/44101-unzip-files-zipped-folder-windows-10-a.html","Unzip Files from Zipped Folder in Windows 10 ")</f>
        <v>Unzip Files from Zipped Folder in Windows 10 </v>
      </c>
      <c r="B3796" s="9" t="s">
        <v>967</v>
      </c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</row>
    <row r="3797" ht="27.0" customHeight="1">
      <c r="A3797" s="8" t="str">
        <f>HYPERLINK("https://www.tenforums.com/tutorials/28539-system-uptime-find-windows-10-a.html","Uptime of System - Find in Windows 10")</f>
        <v>Uptime of System - Find in Windows 10</v>
      </c>
      <c r="B3797" s="9" t="s">
        <v>2921</v>
      </c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</row>
    <row r="3798" ht="27.0" customHeight="1">
      <c r="A3798" s="8" t="str">
        <f>HYPERLINK("https://www.tenforums.com/tutorials/7965-url-internet-shortcuts-add-open-context-menu-windows-10-a.html","URL Internet Shortcuts - Add Open with Context Menu in Windows 10")</f>
        <v>URL Internet Shortcuts - Add Open with Context Menu in Windows 10</v>
      </c>
      <c r="B3798" s="9" t="s">
        <v>2187</v>
      </c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</row>
    <row r="3799" ht="27.0" customHeight="1">
      <c r="A3799" s="8" t="str">
        <f>HYPERLINK("https://www.tenforums.com/tutorials/21756-usb-drive-boot-windows-10-a.html","USB Drive - Boot from in Windows 10")</f>
        <v>USB Drive - Boot from in Windows 10</v>
      </c>
      <c r="B3799" s="9" t="s">
        <v>337</v>
      </c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</row>
    <row r="3800" ht="27.0" customHeight="1">
      <c r="A3800" s="8" t="str">
        <f>HYPERLINK("https://www.tenforums.com/tutorials/2376-usb-flash-drive-create-install-windows-10-a.html","USB Flash Drive - Create to Install Windows 10")</f>
        <v>USB Flash Drive - Create to Install Windows 10</v>
      </c>
      <c r="B3800" s="9" t="s">
        <v>3094</v>
      </c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</row>
    <row r="3801" ht="27.0" customHeight="1">
      <c r="A3801" s="8" t="str">
        <f>HYPERLINK("https://www.eightforums.com/tutorials/58616-wintousb-install-run-windows-usb-drive.html","USB Flash Drive - Install and Run Windows on using WinToUSB")</f>
        <v>USB Flash Drive - Install and Run Windows on using WinToUSB</v>
      </c>
      <c r="B3801" s="9" t="s">
        <v>3095</v>
      </c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</row>
    <row r="3802" ht="27.0" customHeight="1">
      <c r="A3802" s="8" t="str">
        <f>HYPERLINK("https://www.tenforums.com/tutorials/3373-windows-10-setup-run-usb-flash-drive.html","USB Flash Drive - Setup and Run Windows 10 On")</f>
        <v>USB Flash Drive - Setup and Run Windows 10 On</v>
      </c>
      <c r="B3802" s="9" t="s">
        <v>3096</v>
      </c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</row>
    <row r="3803" ht="27.0" customHeight="1">
      <c r="A3803" s="8" t="str">
        <f>HYPERLINK("https://www.tenforums.com/tutorials/96159-powershell-scripting-create-usb-install-media-windows-10-a.html","USB Install Media for Windows 10 - Create with PowerShell Script")</f>
        <v>USB Install Media for Windows 10 - Create with PowerShell Script</v>
      </c>
      <c r="B3803" s="9" t="s">
        <v>3097</v>
      </c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</row>
    <row r="3804" ht="27.0" customHeight="1">
      <c r="A3804" s="8" t="str">
        <f>HYPERLINK("https://www.tenforums.com/tutorials/96845-powershell-scripting-update-windows-10-usb-install-media.html","USB install media or Windows 10 - Keep up to date with PowerShell Scripting")</f>
        <v>USB install media or Windows 10 - Keep up to date with PowerShell Scripting</v>
      </c>
      <c r="B3804" s="9" t="s">
        <v>3098</v>
      </c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</row>
    <row r="3805" ht="27.0" customHeight="1">
      <c r="A3805" s="8" t="str">
        <f>HYPERLINK("https://www.tenforums.com/tutorials/118137-create-bootable-usb-installer-if-install-wim-greater-than-4gb.html","USB installer - Create if install.wim is greater than 4GB")</f>
        <v>USB installer - Create if install.wim is greater than 4GB</v>
      </c>
      <c r="B3805" s="9" t="s">
        <v>3099</v>
      </c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</row>
    <row r="3806" ht="27.0" customHeight="1">
      <c r="A3806" s="8" t="str">
        <f>HYPERLINK("https://www.tenforums.com/tutorials/24770-usb-notification-issues-turn-off-windows-10-a.html","USB Notification for Issues - Turn On or Off in Windows 10")</f>
        <v>USB Notification for Issues - Turn On or Off in Windows 10</v>
      </c>
      <c r="B3806" s="9" t="s">
        <v>3100</v>
      </c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</row>
    <row r="3807" ht="27.0" customHeight="1">
      <c r="A3807" s="11" t="s">
        <v>3101</v>
      </c>
      <c r="B3807" s="10" t="s">
        <v>1347</v>
      </c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</row>
    <row r="3808" ht="27.0" customHeight="1">
      <c r="A3808" s="8" t="str">
        <f>HYPERLINK("https://www.tenforums.com/tutorials/4200-create-recovery-drive-windows-10-a.html","USB Recovery Drive - Create in Windows 10")</f>
        <v>USB Recovery Drive - Create in Windows 10</v>
      </c>
      <c r="B3808" s="9" t="s">
        <v>2493</v>
      </c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</row>
    <row r="3809" ht="27.0" customHeight="1">
      <c r="A3809" s="8" t="str">
        <f>HYPERLINK("https://www.tenforums.com/tutorials/73187-usb-selective-suspend-turn-off-windows-10-a.html","USB Selective Suspend - Turn On or Off in Windows 10 ")</f>
        <v>USB Selective Suspend - Turn On or Off in Windows 10 </v>
      </c>
      <c r="B3809" s="9" t="s">
        <v>3102</v>
      </c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</row>
    <row r="3810" ht="27.0" customHeight="1">
      <c r="A3810" s="11" t="str">
        <f>HYPERLINK("https://www.tenforums.com/tutorials/145957-how-turn-off-stop-devices-when-screen-off-windows-10-a.html","USB - Stop Devices when Screen is Off to Save Battery - Turn On or Off in Windows 10")</f>
        <v>USB - Stop Devices when Screen is Off to Save Battery - Turn On or Off in Windows 10</v>
      </c>
      <c r="B3810" s="10" t="s">
        <v>2850</v>
      </c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</row>
    <row r="3811" ht="27.0" customHeight="1">
      <c r="A3811" s="8" t="str">
        <f>HYPERLINK("https://www.tenforums.com/tutorials/73226-usb-storage-devices-connection-context-menu-add-windows.html","USB Storage Devices Connection context menu - Add in Windows ")</f>
        <v>USB Storage Devices Connection context menu - Add in Windows </v>
      </c>
      <c r="B3811" s="9" t="s">
        <v>3103</v>
      </c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</row>
    <row r="3812" ht="27.0" customHeight="1">
      <c r="A3812" s="8" t="str">
        <f>HYPERLINK("https://www.tenforums.com/tutorials/111133-turn-off-pc-charging-slowly-over-usb-notification-windows-10-a.html","USB - Turn On or Off PC Charging Slowly over USB Notification in Windows 10")</f>
        <v>USB - Turn On or Off PC Charging Slowly over USB Notification in Windows 10</v>
      </c>
      <c r="B3812" s="9" t="s">
        <v>2229</v>
      </c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</row>
    <row r="3813" ht="27.0" customHeight="1">
      <c r="A3813" s="8" t="str">
        <f>HYPERLINK("https://www.tenforums.com/tutorials/5440-add-local-account-microsoft-account-windows-10-a.html","User Account - Add in Windows 10")</f>
        <v>User Account - Add in Windows 10</v>
      </c>
      <c r="B3813" s="9" t="s">
        <v>9</v>
      </c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</row>
    <row r="3814" ht="27.0" customHeight="1">
      <c r="A3814" s="8" t="str">
        <f>HYPERLINK("https://www.tenforums.com/tutorials/3539-sign-user-account-automatically-windows-10-startup.html","User Account - Automatically Sign in to at Windows 10 Startup")</f>
        <v>User Account - Automatically Sign in to at Windows 10 Startup</v>
      </c>
      <c r="B3814" s="9" t="s">
        <v>10</v>
      </c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</row>
    <row r="3815" ht="27.0" customHeight="1">
      <c r="A3815" s="8" t="str">
        <f>HYPERLINK("https://www.tenforums.com/tutorials/112621-change-uac-prompt-behavior-administrators-windows.html","User Account Control (UAC) Behavior for Administrators - Change in Windows")</f>
        <v>User Account Control (UAC) Behavior for Administrators - Change in Windows</v>
      </c>
      <c r="B3815" s="9" t="s">
        <v>3104</v>
      </c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</row>
    <row r="3816" ht="27.0" customHeight="1">
      <c r="A3816" s="8" t="str">
        <f>HYPERLINK("https://www.tenforums.com/tutorials/112634-change-uac-prompt-behavior-standard-users-windows.html","User Account Control (UAC) Behavior for Standard Users - Change in Windows")</f>
        <v>User Account Control (UAC) Behavior for Standard Users - Change in Windows</v>
      </c>
      <c r="B3816" s="9" t="s">
        <v>3105</v>
      </c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</row>
    <row r="3817" ht="27.0" customHeight="1">
      <c r="A3817" s="8" t="str">
        <f>HYPERLINK("https://www.tenforums.com/tutorials/3577-user-account-control-uac-change-settings-windows-10-a.html","User Account Control (UAC) - Change Settings in Windows 10")</f>
        <v>User Account Control (UAC) - Change Settings in Windows 10</v>
      </c>
      <c r="B3817" s="9" t="s">
        <v>3106</v>
      </c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</row>
    <row r="3818" ht="27.0" customHeight="1">
      <c r="A3818" s="8" t="str">
        <f>HYPERLINK("https://www.tenforums.com/tutorials/112476-enable-ctrl-alt-delete-secure-desktop-uac-prompt-windows.html","User Account Control (UAC) Ctrl+Alt+Delete Secure Desktop - Enable or Disable in Windows")</f>
        <v>User Account Control (UAC) Ctrl+Alt+Delete Secure Desktop - Enable or Disable in Windows</v>
      </c>
      <c r="B3818" s="9" t="s">
        <v>3107</v>
      </c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</row>
    <row r="3819" ht="27.0" customHeight="1">
      <c r="A3819" s="8" t="str">
        <f>HYPERLINK("https://www.tenforums.com/tutorials/112488-enable-disable-user-account-control-uac-windows.html","User Account Control (UAC) - Enable or Disable in Windows")</f>
        <v>User Account Control (UAC) - Enable or Disable in Windows</v>
      </c>
      <c r="B3819" s="9" t="s">
        <v>3108</v>
      </c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</row>
    <row r="3820" ht="27.0" customHeight="1">
      <c r="A3820" s="8" t="str">
        <f>HYPERLINK("https://www.tenforums.com/tutorials/108280-fix-uac-prompt-has-grayed-out-missing-yes-button-windows-10-a.html","User Account Contrl (UAC) prompt - Fix has grayed out or missing Yes button in Windows 10")</f>
        <v>User Account Contrl (UAC) prompt - Fix has grayed out or missing Yes button in Windows 10</v>
      </c>
      <c r="B3820" s="9" t="s">
        <v>3109</v>
      </c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</row>
    <row r="3821" ht="27.0" customHeight="1">
      <c r="A3821" s="8" t="str">
        <f>HYPERLINK("https://www.tenforums.com/tutorials/112612-enable-disable-uac-prompt-built-administrator-windows.html","User Account Control (UAC) for Built-in Administrator - Enable or Disable in Windows")</f>
        <v>User Account Control (UAC) for Built-in Administrator - Enable or Disable in Windows</v>
      </c>
      <c r="B3821" s="9" t="s">
        <v>95</v>
      </c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</row>
    <row r="3822" ht="27.0" customHeight="1">
      <c r="A3822" s="8" t="str">
        <f>HYPERLINK("https://www.tenforums.com/tutorials/112434-hide-show-administrators-uac-standard-users-windows.html","User Account Control (UAC) - Hide or Show Administrators for Standard Users in Windows")</f>
        <v>User Account Control (UAC) - Hide or Show Administrators for Standard Users in Windows</v>
      </c>
      <c r="B3822" s="9" t="s">
        <v>3110</v>
      </c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</row>
    <row r="3823" ht="27.0" customHeight="1">
      <c r="A3823" s="8" t="str">
        <f>HYPERLINK("https://www.tenforums.com/tutorials/112520-enable-disable-dimmed-secure-desktop-uac-prompt-windows.html","User Account Control (UAC) Secure Desktop - Enable or Disable in Windows")</f>
        <v>User Account Control (UAC) Secure Desktop - Enable or Disable in Windows</v>
      </c>
      <c r="B3823" s="9" t="s">
        <v>3111</v>
      </c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</row>
    <row r="3824" ht="27.0" customHeight="1">
      <c r="A3824" s="8" t="str">
        <f>HYPERLINK("https://www.tenforums.com/tutorials/5464-user-account-delete-windows-10-a.html","User Account - Delete in Windows 10")</f>
        <v>User Account - Delete in Windows 10</v>
      </c>
      <c r="B3824" s="9" t="s">
        <v>11</v>
      </c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</row>
    <row r="3825" ht="27.0" customHeight="1">
      <c r="A3825" s="8" t="str">
        <f>HYPERLINK("https://www.tenforums.com/tutorials/3443-user-account-details-view-windows-10-a.html","User Account Details - View in Windows 10")</f>
        <v>User Account Details - View in Windows 10</v>
      </c>
      <c r="B3825" s="9" t="s">
        <v>12</v>
      </c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</row>
    <row r="3826" ht="27.0" customHeight="1">
      <c r="A3826" s="8" t="str">
        <f>HYPERLINK("https://www.tenforums.com/tutorials/51276-account-enable-disable-windows-10-a.html","User Account - Enable or Disable in Windows 10")</f>
        <v>User Account - Enable or Disable in Windows 10</v>
      </c>
      <c r="B3826" s="9" t="s">
        <v>13</v>
      </c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</row>
    <row r="3827" ht="27.0" customHeight="1">
      <c r="A3827" s="8" t="str">
        <f>HYPERLINK("https://www.tenforums.com/tutorials/89021-change-user-name-account-windows-10-a.html","User Account Name - Change in Windows 10")</f>
        <v>User Account Name - Change in Windows 10</v>
      </c>
      <c r="B3827" s="9" t="s">
        <v>20</v>
      </c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</row>
    <row r="3828" ht="27.0" customHeight="1">
      <c r="A3828" s="8" t="str">
        <f>HYPERLINK("https://www.tenforums.com/tutorials/87274-allow-prevent-user-change-password-windows-10-a.html","User Account Password - Allow or Prevent Change by User in Windows 10")</f>
        <v>User Account Password - Allow or Prevent Change by User in Windows 10</v>
      </c>
      <c r="B3828" s="9" t="s">
        <v>22</v>
      </c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</row>
    <row r="3829" ht="27.0" customHeight="1">
      <c r="A3829" s="8" t="str">
        <f>HYPERLINK("https://www.tenforums.com/tutorials/5239-password-user-account-change-windows-10-a.html","User Account Password - Change in Windows 10")</f>
        <v>User Account Password - Change in Windows 10</v>
      </c>
      <c r="B3829" s="9" t="s">
        <v>23</v>
      </c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</row>
    <row r="3830" ht="27.0" customHeight="1">
      <c r="A3830" s="8" t="str">
        <f>HYPERLINK("https://www.tenforums.com/tutorials/14776-password-user-account-remove-windows-10-a.html","User Account Password - Remove in Windows 10")</f>
        <v>User Account Password - Remove in Windows 10</v>
      </c>
      <c r="B3830" s="9" t="s">
        <v>24</v>
      </c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</row>
    <row r="3831" ht="27.0" customHeight="1">
      <c r="A3831" s="8" t="str">
        <f>HYPERLINK("https://www.tenforums.com/tutorials/14699-password-user-account-reset-windows-10-a.html","User Account Password - Reset in Windows 10")</f>
        <v>User Account Password - Reset in Windows 10</v>
      </c>
      <c r="B3831" s="9" t="s">
        <v>25</v>
      </c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</row>
    <row r="3832" ht="27.0" customHeight="1">
      <c r="A3832" s="8" t="str">
        <f>HYPERLINK("https://www.tenforums.com/tutorials/90191-apply-default-account-picture-all-users-windows-10-a.html","User Account Picture - Apply Default Account Picture to All Users in Windows 10")</f>
        <v>User Account Picture - Apply Default Account Picture to All Users in Windows 10</v>
      </c>
      <c r="B3832" s="9" t="s">
        <v>26</v>
      </c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</row>
    <row r="3833" ht="27.0" customHeight="1">
      <c r="A3833" s="8" t="str">
        <f>HYPERLINK("https://www.tenforums.com/tutorials/90186-change-default-account-picture-windows-10-a.html","User Account Picture - Change Default Account Picture in Windows 10")</f>
        <v>User Account Picture - Change Default Account Picture in Windows 10</v>
      </c>
      <c r="B3833" s="9" t="s">
        <v>27</v>
      </c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</row>
    <row r="3834" ht="27.0" customHeight="1">
      <c r="A3834" s="8" t="str">
        <f>HYPERLINK("https://www.tenforums.com/tutorials/135038-remove-user-account-picture-sign-screen-windows-10-a.html","User Account Picture on Sign-in Screen - Remove in Windows 10")</f>
        <v>User Account Picture on Sign-in Screen - Remove in Windows 10</v>
      </c>
      <c r="B3834" s="9" t="s">
        <v>2747</v>
      </c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</row>
    <row r="3835" ht="27.0" customHeight="1">
      <c r="A3835" s="8" t="str">
        <f>HYPERLINK("https://www.tenforums.com/tutorials/4485-account-picture-settings-shortcut-create-windows-10-a.html","User Account Picture Settings Shortcut - Create in Windows 10")</f>
        <v>User Account Picture Settings Shortcut - Create in Windows 10</v>
      </c>
      <c r="B3835" s="9" t="s">
        <v>35</v>
      </c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</row>
    <row r="3836" ht="27.0" customHeight="1">
      <c r="A3836" s="8" t="str">
        <f>HYPERLINK("https://www.tenforums.com/tutorials/6917-account-type-change-windows-10-a.html","User Account Type - Change in Windows 10")</f>
        <v>User Account Type - Change in Windows 10</v>
      </c>
      <c r="B3836" s="9" t="s">
        <v>45</v>
      </c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</row>
    <row r="3837" ht="27.0" customHeight="1">
      <c r="A3837" s="8" t="str">
        <f>HYPERLINK("https://www.tenforums.com/tutorials/91267-change-default-icon-users-files-windows-10-a.html","User's Files - Change Default Icon in Windows 10")</f>
        <v>User's Files - Change Default Icon in Windows 10</v>
      </c>
      <c r="B3837" s="9" t="s">
        <v>3112</v>
      </c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</row>
    <row r="3838" ht="27.0" customHeight="1">
      <c r="A3838" s="8" t="str">
        <f>HYPERLINK("https://www.tenforums.com/tutorials/2411-turn-off-user-first-sign-animation-window-10-a.html","User First Sign-in Animation - Turn On or Off in Window 10")</f>
        <v>User First Sign-in Animation - Turn On or Off in Window 10</v>
      </c>
      <c r="B3838" s="9" t="s">
        <v>15</v>
      </c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</row>
    <row r="3839" ht="27.0" customHeight="1">
      <c r="A3839" s="8" t="str">
        <f>HYPERLINK("https://www.tenforums.com/tutorials/88845-add-remove-user-folder-navigation-pane-windows-10-a.html","User Folder - Add or Remove from Navigation Pane in Windows 10")</f>
        <v>User Folder - Add or Remove from Navigation Pane in Windows 10</v>
      </c>
      <c r="B3839" s="9" t="s">
        <v>2028</v>
      </c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</row>
    <row r="3840" ht="27.0" customHeight="1">
      <c r="A3840" s="8" t="str">
        <f>HYPERLINK("https://www.tenforums.com/tutorials/116167-undo-merged-your-pictures-folder-your-user-folder.html","User folder - Undo Merged with your Pictures folder")</f>
        <v>User folder - Undo Merged with your Pictures folder</v>
      </c>
      <c r="B3840" s="9" t="s">
        <v>2271</v>
      </c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</row>
    <row r="3841" ht="27.0" customHeight="1">
      <c r="A3841" s="8" t="str">
        <f>HYPERLINK("https://www.tenforums.com/tutorials/105793-restrict-user-locales-date-time-formats-windows.html","User Locales for Date and Time Formats - Restrict in Windows")</f>
        <v>User Locales for Date and Time Formats - Restrict in Windows</v>
      </c>
      <c r="B3841" s="9" t="s">
        <v>3113</v>
      </c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</row>
    <row r="3842" ht="27.0" customHeight="1">
      <c r="A3842" s="8" t="str">
        <f>HYPERLINK("https://www.tenforums.com/tutorials/89021-change-user-name-account-windows-10-a.html","User Name of Account - Change in Windows 10")</f>
        <v>User Name of Account - Change in Windows 10</v>
      </c>
      <c r="B3842" s="9" t="s">
        <v>20</v>
      </c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</row>
    <row r="3843" ht="27.0" customHeight="1">
      <c r="A3843" s="8" t="str">
        <f>HYPERLINK("https://www.tenforums.com/tutorials/23504-restore-default-location-personal-folders-windows-10-a.html","User Personal Folders - Restore Default Location in Windows 10")</f>
        <v>User Personal Folders - Restore Default Location in Windows 10</v>
      </c>
      <c r="B3843" s="9" t="s">
        <v>2242</v>
      </c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</row>
    <row r="3844" ht="27.0" customHeight="1">
      <c r="A3844" s="11" t="str">
        <f>HYPERLINK("https://www.tenforums.com/tutorials/145678-fix-user-profile-service-failed-sign-error-windows-10-a.html","User Profile Cannot Be Loaded Error - Fix in Windows 10")</f>
        <v>User Profile Cannot Be Loaded Error - Fix in Windows 10</v>
      </c>
      <c r="B3844" s="10" t="s">
        <v>636</v>
      </c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</row>
    <row r="3845" ht="27.0" customHeight="1">
      <c r="A3845" s="8" t="str">
        <f>HYPERLINK("https://www.tenforums.com/tutorials/2110-default-user-profile-customize-windows-10-a.html","User Profile - Customize a Default in Windows 10")</f>
        <v>User Profile - Customize a Default in Windows 10</v>
      </c>
      <c r="B3845" s="9" t="s">
        <v>709</v>
      </c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</row>
    <row r="3846" ht="27.0" customHeight="1">
      <c r="A3846" s="8" t="str">
        <f>HYPERLINK("https://www.tenforums.com/tutorials/69127-user-profile-delete-windows-10-a.html","User Profile - Delete in Windows 10 ")</f>
        <v>User Profile - Delete in Windows 10 </v>
      </c>
      <c r="B3846" s="9" t="s">
        <v>2427</v>
      </c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</row>
    <row r="3847" ht="27.0" customHeight="1">
      <c r="A3847" s="8" t="str">
        <f>HYPERLINK("https://www.tenforums.com/tutorials/89060-change-name-user-profile-folder-windows-10-a.html","User Profile Folder - Change Name in Windows 10")</f>
        <v>User Profile Folder - Change Name in Windows 10</v>
      </c>
      <c r="B3847" s="9" t="s">
        <v>43</v>
      </c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</row>
    <row r="3848" ht="27.0" customHeight="1">
      <c r="A3848" s="8" t="str">
        <f>HYPERLINK("https://www.tenforums.com/tutorials/108032-hide-show-user-profile-personal-folders-windows-10-file-explorer.html","User Profile Personal Folders - Hide or Show in Windows 10 File Explorer")</f>
        <v>User Profile Personal Folders - Hide or Show in Windows 10 File Explorer</v>
      </c>
      <c r="B3848" s="9" t="s">
        <v>2241</v>
      </c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</row>
    <row r="3849" ht="27.0" customHeight="1">
      <c r="A3849" s="11" t="str">
        <f>HYPERLINK("https://www.tenforums.com/tutorials/145678-fix-user-profile-service-failed-sign-error-windows-10-a.html","User Profile Service Failed the Sign-in Error - Fix in Windows 10")</f>
        <v>User Profile Service Failed the Sign-in Error - Fix in Windows 10</v>
      </c>
      <c r="B3849" s="10" t="s">
        <v>636</v>
      </c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</row>
    <row r="3850" ht="27.0" customHeight="1">
      <c r="A3850" s="8" t="str">
        <f>HYPERLINK("https://www.tenforums.com/tutorials/88118-change-user-rights-assignment-security-policy-settings-windows-10-a.html","User Rights Assignment Security Policy Settings - Change in Windows 10")</f>
        <v>User Rights Assignment Security Policy Settings - Change in Windows 10</v>
      </c>
      <c r="B3850" s="9" t="s">
        <v>3114</v>
      </c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</row>
    <row r="3851" ht="27.0" customHeight="1">
      <c r="A3851" s="8" t="str">
        <f>HYPERLINK("https://www.tenforums.com/tutorials/48012-youve-been-signed-temporary-profile-fix.html","User Temporary Profile Error - Fix in Windows 10")</f>
        <v>User Temporary Profile Error - Fix in Windows 10</v>
      </c>
      <c r="B3851" s="10" t="s">
        <v>3115</v>
      </c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</row>
    <row r="3852" ht="27.0" customHeight="1">
      <c r="A3852" s="8" t="str">
        <f>HYPERLINK("https://www.tenforums.com/tutorials/88049-add-remove-users-groups-windows-10-a.html","Users - Add or Remove from Groups in Windows 10")</f>
        <v>Users - Add or Remove from Groups in Windows 10</v>
      </c>
      <c r="B3852" s="9" t="s">
        <v>1198</v>
      </c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</row>
    <row r="3853" ht="27.0" customHeight="1">
      <c r="A3853" s="8" t="str">
        <f>HYPERLINK("https://www.tenforums.com/tutorials/1964-move-users-folder-location-windows-10-a.html","Users Folder - Move Location in Windows 10")</f>
        <v>Users Folder - Move Location in Windows 10</v>
      </c>
      <c r="B3853" s="9" t="s">
        <v>3116</v>
      </c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</row>
    <row r="3854" ht="27.0" customHeight="1">
      <c r="A3854" s="8" t="str">
        <f>HYPERLINK("https://www.tenforums.com/tutorials/23504-users-personal-folders-restore-default-location-windows-10-a.html","Users Personal Folders - Restore Default Location in Windows 10")</f>
        <v>Users Personal Folders - Restore Default Location in Windows 10</v>
      </c>
      <c r="B3854" s="9" t="s">
        <v>2242</v>
      </c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</row>
    <row r="3855" ht="27.0" customHeight="1">
      <c r="A3855" s="8" t="str">
        <f>HYPERLINK("https://www.tenforums.com/tutorials/74480-uup-iso-create-bootable-iso-windows-10-build-upgrade-files.html","UUP to ISO - Create Bootable ISO from Windows 10 Build Upgrade Files")</f>
        <v>UUP to ISO - Create Bootable ISO from Windows 10 Build Upgrade Files</v>
      </c>
      <c r="B3855" s="9" t="s">
        <v>3117</v>
      </c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</row>
    <row r="3856" ht="27.0" customHeight="1">
      <c r="A3856" s="6" t="s">
        <v>3118</v>
      </c>
      <c r="B3856" s="6" t="s">
        <v>3118</v>
      </c>
      <c r="C3856" s="15"/>
      <c r="D3856" s="15"/>
      <c r="E3856" s="15"/>
      <c r="F3856" s="15"/>
      <c r="G3856" s="15"/>
      <c r="H3856" s="15"/>
      <c r="I3856" s="15"/>
      <c r="J3856" s="15"/>
      <c r="K3856" s="15"/>
      <c r="L3856" s="15"/>
      <c r="M3856" s="15"/>
      <c r="N3856" s="15"/>
      <c r="O3856" s="15"/>
      <c r="P3856" s="15"/>
      <c r="Q3856" s="15"/>
      <c r="R3856" s="15"/>
      <c r="S3856" s="15"/>
      <c r="T3856" s="15"/>
      <c r="U3856" s="15"/>
      <c r="V3856" s="15"/>
    </row>
    <row r="3857" ht="27.0" customHeight="1">
      <c r="A3857" s="8" t="str">
        <f>HYPERLINK("https://www.tenforums.com/tutorials/133539-turn-off-variable-refresh-rate-games-windows-10-a.html","Variable Refresh Rate for Games - Turn On or Off in Windows 10")</f>
        <v>Variable Refresh Rate for Games - Turn On or Off in Windows 10</v>
      </c>
      <c r="B3857" s="9" t="s">
        <v>1157</v>
      </c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</row>
    <row r="3858" ht="27.0" customHeight="1">
      <c r="A3858" s="8" t="str">
        <f>HYPERLINK("https://www.tenforums.com/tutorials/26747-run-administrator-add-vbs-file-context-menu-windows-10-a.html","VBS File - Add Run as administrator to Context Menu in Windows 10")</f>
        <v>VBS File - Add Run as administrator to Context Menu in Windows 10</v>
      </c>
      <c r="B3858" s="9" t="s">
        <v>2582</v>
      </c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</row>
    <row r="3859" ht="27.0" customHeight="1">
      <c r="A3859" s="8" t="str">
        <f>HYPERLINK("https://www.tenforums.com/tutorials/8011-vbscript-file-add-new-context-menu-windows-10-a.html","VBScript File - Add to New Context Menu in Windows 10")</f>
        <v>VBScript File - Add to New Context Menu in Windows 10</v>
      </c>
      <c r="B3859" s="9" t="s">
        <v>2066</v>
      </c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</row>
    <row r="3860" ht="27.0" customHeight="1">
      <c r="A3860" s="8" t="str">
        <f>HYPERLINK("https://www.tenforums.com/tutorials/96097-view-configured-update-policies-windows-10-a.html","View Configured Update Policies in Windows 10")</f>
        <v>View Configured Update Policies in Windows 10</v>
      </c>
      <c r="B3860" s="9" t="s">
        <v>2301</v>
      </c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</row>
    <row r="3861" ht="27.0" customHeight="1">
      <c r="A3861" s="8" t="str">
        <f>HYPERLINK("https://www.tenforums.com/tutorials/94366-add-view-owner-context-menu-windows.html","View Owner - Add to Context Menu in Windows")</f>
        <v>View Owner - Add to Context Menu in Windows</v>
      </c>
      <c r="B3861" s="9" t="s">
        <v>2201</v>
      </c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</row>
    <row r="3862" ht="27.0" customHeight="1">
      <c r="A3862" s="11" t="s">
        <v>3119</v>
      </c>
      <c r="B3862" s="9" t="s">
        <v>748</v>
      </c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</row>
    <row r="3863" ht="27.0" customHeight="1">
      <c r="A3863" s="8" t="str">
        <f>HYPERLINK("https://www.tenforums.com/tutorials/5426-microsoft-account-add-remove-trusted-devices.html","Verify your Microsoft Account on Trusted Device in Windows 10")</f>
        <v>Verify your Microsoft Account on Trusted Device in Windows 10</v>
      </c>
      <c r="B3863" s="9" t="s">
        <v>1537</v>
      </c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</row>
    <row r="3864" ht="27.0" customHeight="1">
      <c r="A3864" s="8" t="str">
        <f>HYPERLINK("https://www.tenforums.com/tutorials/32961-windows-10-version-number-find.html","Version Number of Windows 10 - Find ")</f>
        <v>Version Number of Windows 10 - Find </v>
      </c>
      <c r="B3864" s="9" t="s">
        <v>3120</v>
      </c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</row>
    <row r="3865" ht="27.0" customHeight="1">
      <c r="A3865" s="11" t="s">
        <v>3121</v>
      </c>
      <c r="B3865" s="10" t="s">
        <v>1211</v>
      </c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</row>
    <row r="3866" ht="27.0" customHeight="1">
      <c r="A3866" s="8" t="str">
        <f>HYPERLINK("https://www.tenforums.com/tutorials/53256-hyper-v-native-boot-vhd.html","VHD of Hyper-V - Native Boot")</f>
        <v>VHD of Hyper-V - Native Boot</v>
      </c>
      <c r="B3866" s="9" t="s">
        <v>1250</v>
      </c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</row>
    <row r="3867" ht="27.0" customHeight="1">
      <c r="A3867" s="11" t="str">
        <f>HYPERLINK("https://www.tenforums.com/tutorials/139119-native-boot-virtual-hard-disk-how-upgrade-windows.html","VHD of Windows 10 Installed - Upgrade")</f>
        <v>VHD of Windows 10 Installed - Upgrade</v>
      </c>
      <c r="B3867" s="10" t="s">
        <v>3091</v>
      </c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</row>
    <row r="3868" ht="27.0" customHeight="1">
      <c r="A3868" s="11" t="str">
        <f>HYPERLINK("https://www.tenforums.com/tutorials/138629-auto-mount-vhd-vhdx-file-startup-windows-10-a.html","VHD or VHDX File - Auto-Mount at Startup in Windows 10")</f>
        <v>VHD or VHDX File - Auto-Mount at Startup in Windows 10</v>
      </c>
      <c r="B3868" s="10" t="s">
        <v>3122</v>
      </c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</row>
    <row r="3869" ht="27.0" customHeight="1">
      <c r="A3869" s="11" t="str">
        <f>HYPERLINK("https://www.tenforums.com/tutorials/138380-create-set-up-new-vhd-vhdx-file-windows-10-a.html","VHD or VHDX File - Create and Set Up New in Windows 10")</f>
        <v>VHD or VHDX File - Create and Set Up New in Windows 10</v>
      </c>
      <c r="B3869" s="10" t="s">
        <v>3123</v>
      </c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</row>
    <row r="3870" ht="27.0" customHeight="1">
      <c r="A3870" s="11" t="str">
        <f>HYPERLINK("https://www.tenforums.com/tutorials/138500-create-bitlocker-encrypted-container-file-vhd-vhdx-windows.html","VHD or VHDX File - Create BitLocker Encrypted Container File with in Windows")</f>
        <v>VHD or VHDX File - Create BitLocker Encrypted Container File with in Windows</v>
      </c>
      <c r="B3870" s="10" t="s">
        <v>297</v>
      </c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</row>
    <row r="3871" ht="27.0" customHeight="1">
      <c r="A3871" s="8" t="str">
        <f>HYPERLINK("https://www.tenforums.com/tutorials/61391-vhd-vhdx-file-mount-unmount-windows-10-a.html","VHD or VHDX File - Mount or Unmount in Windows 10")</f>
        <v>VHD or VHDX File - Mount or Unmount in Windows 10</v>
      </c>
      <c r="B3871" s="9" t="s">
        <v>3124</v>
      </c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</row>
    <row r="3872" ht="27.0" customHeight="1">
      <c r="A3872" s="8" t="str">
        <f>HYPERLINK("https://www.tenforums.com/tutorials/109556-restart-graphics-driver-display-adapter-windows-8-windows-10-a.html","Video Driver of Display Adapter - Restart in Windows 8 and Windows 10")</f>
        <v>Video Driver of Display Adapter - Restart in Windows 8 and Windows 10</v>
      </c>
      <c r="B3872" s="9" t="s">
        <v>1182</v>
      </c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</row>
    <row r="3873" ht="27.0" customHeight="1">
      <c r="A3873" s="8" t="str">
        <f>HYPERLINK("https://www.tenforums.com/tutorials/113065-turn-off-auto-adjust-video-based-lighting-windows-10-a.html","Video Playback Auto Adjust Based on Lighting - Turn On or Off in Windows 10")</f>
        <v>Video Playback Auto Adjust Based on Lighting - Turn On or Off in Windows 10</v>
      </c>
      <c r="B3873" s="9" t="s">
        <v>3125</v>
      </c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</row>
    <row r="3874" ht="27.0" customHeight="1">
      <c r="A3874" s="8" t="str">
        <f>HYPERLINK("https://www.tenforums.com/tutorials/95506-change-video-playback-settings-windows-10-a.html","Video Playback Settings - Change in Windows 10")</f>
        <v>Video Playback Settings - Change in Windows 10</v>
      </c>
      <c r="B3874" s="9" t="s">
        <v>3126</v>
      </c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</row>
    <row r="3875" ht="27.0" customHeight="1">
      <c r="A3875" s="8" t="str">
        <f>HYPERLINK("https://www.tenforums.com/tutorials/116539-change-restore-videos-folder-icon-windows.html","Videos Folder Icon - Change or Restore in Windows")</f>
        <v>Videos Folder Icon - Change or Restore in Windows</v>
      </c>
      <c r="B3875" s="9" t="s">
        <v>3127</v>
      </c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</row>
    <row r="3876" ht="27.0" customHeight="1">
      <c r="A3876" s="8" t="str">
        <f>HYPERLINK("https://www.tenforums.com/tutorials/74955-videos-folder-move-location-windows-10-a.html","Videos Folder - Move Location in Windows 10")</f>
        <v>Videos Folder - Move Location in Windows 10</v>
      </c>
      <c r="B3876" s="10" t="s">
        <v>3128</v>
      </c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</row>
    <row r="3877" ht="27.0" customHeight="1">
      <c r="A3877" s="8" t="str">
        <f>HYPERLINK("https://www.tenforums.com/tutorials/92008-add-remove-videos-library-windows-10-a.html","Videos Library - Add or Remove in Windows 10")</f>
        <v>Videos Library - Add or Remove in Windows 10</v>
      </c>
      <c r="B3877" s="9" t="s">
        <v>1386</v>
      </c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</row>
    <row r="3878" ht="27.0" customHeight="1">
      <c r="A3878" s="8" t="str">
        <f>HYPERLINK("https://www.tenforums.com/tutorials/102567-allow-deny-os-apps-access-videos-library-windows-10-a.html","Videos Library - Allow or Deny OS and Apps Access in Windows 10")</f>
        <v>Videos Library - Allow or Deny OS and Apps Access in Windows 10</v>
      </c>
      <c r="B3878" s="9" t="s">
        <v>3129</v>
      </c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</row>
    <row r="3879" ht="27.0" customHeight="1">
      <c r="A3879" s="11" t="str">
        <f>HYPERLINK("https://www.tenforums.com/tutorials/138727-add-new-virtual-desktops-windows-10-a.html","Virtual Desktops - Add New in Windows 10")</f>
        <v>Virtual Desktops - Add New in Windows 10</v>
      </c>
      <c r="B3879" s="10" t="s">
        <v>3130</v>
      </c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</row>
    <row r="3880" ht="27.0" customHeight="1">
      <c r="A3880" s="11" t="str">
        <f>HYPERLINK("https://www.tenforums.com/tutorials/138736-move-open-app-one-virtual-desktop-another-windows-10-a.html","Virtual Desktops - Move Open App from One Virtual Desktop to Another in Windows 10")</f>
        <v>Virtual Desktops - Move Open App from One Virtual Desktop to Another in Windows 10</v>
      </c>
      <c r="B3880" s="10" t="s">
        <v>3131</v>
      </c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</row>
    <row r="3881" ht="27.0" customHeight="1">
      <c r="A3881" s="12" t="str">
        <f>HYPERLINK("https://www.tenforums.com/tutorials/2030-open-use-task-view-virtual-desktops-windows-10-a.html","Virtual Desktops - Open and Use with Task View in Windows 10")</f>
        <v>Virtual Desktops - Open and Use with Task View in Windows 10</v>
      </c>
      <c r="B3881" s="10" t="s">
        <v>3132</v>
      </c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</row>
    <row r="3882" ht="27.0" customHeight="1">
      <c r="A3882" s="11" t="str">
        <f>HYPERLINK("https://www.tenforums.com/tutorials/138723-rename-virtual-desktops-windows-10-a.html","Virtual Desktops - Rename in Windows 10")</f>
        <v>Virtual Desktops - Rename in Windows 10</v>
      </c>
      <c r="B3882" s="10" t="s">
        <v>3133</v>
      </c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</row>
    <row r="3883" ht="27.0" customHeight="1">
      <c r="A3883" s="11" t="str">
        <f>HYPERLINK("https://www.tenforums.com/tutorials/138732-remove-virtual-desktops-windows-10-a.html","Virtual Desktops - Remove in Windows 10")</f>
        <v>Virtual Desktops - Remove in Windows 10</v>
      </c>
      <c r="B3883" s="10" t="s">
        <v>3134</v>
      </c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</row>
    <row r="3884" ht="27.0" customHeight="1">
      <c r="A3884" s="11" t="str">
        <f>HYPERLINK("https://www.tenforums.com/tutorials/138738-show-window-app-all-virtual-desktops-windows-10-a.html","Virtual Desktops - Show Window or All Windows from App on All Desktops in Windows 10")</f>
        <v>Virtual Desktops - Show Window or All Windows from App on All Desktops in Windows 10</v>
      </c>
      <c r="B3884" s="10" t="s">
        <v>3135</v>
      </c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</row>
    <row r="3885" ht="27.0" customHeight="1">
      <c r="A3885" s="11" t="str">
        <f>HYPERLINK("https://www.tenforums.com/tutorials/138887-switch-between-virtual-desktops-windows-10-a.html","Virtual Desktops - Switch Between in Windows 10")</f>
        <v>Virtual Desktops - Switch Between in Windows 10</v>
      </c>
      <c r="B3885" s="10" t="s">
        <v>3136</v>
      </c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</row>
    <row r="3886" ht="27.0" customHeight="1">
      <c r="A3886" s="11" t="s">
        <v>3137</v>
      </c>
      <c r="B3886" s="10" t="s">
        <v>3138</v>
      </c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</row>
    <row r="3887" ht="27.0" customHeight="1">
      <c r="A3887" s="11" t="str">
        <f>HYPERLINK("https://www.tenforums.com/tutorials/141757-virtual-machine-troubleshoot-performance-issues.html","Virtual Machine - Troubleshoot Performance Issues")</f>
        <v>Virtual Machine - Troubleshoot Performance Issues</v>
      </c>
      <c r="B3887" s="10" t="s">
        <v>3139</v>
      </c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</row>
    <row r="3888" ht="27.0" customHeight="1">
      <c r="A3888" s="11" t="str">
        <f>HYPERLINK("https://www.tenforums.com/tutorials/139405-run-hyper-v-virtualbox-vmware-same-computer.html","Virtual Machines - Run any Vrtualization Software on Same Windows 10 Computer")</f>
        <v>Virtual Machines - Run any Vrtualization Software on Same Windows 10 Computer</v>
      </c>
      <c r="B3888" s="10" t="s">
        <v>1255</v>
      </c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</row>
    <row r="3889" ht="27.0" customHeight="1">
      <c r="A3889" s="8" t="str">
        <f>HYPERLINK("https://www.tenforums.com/tutorials/130006-allow-prevent-users-groups-create-pagefile-windows-10-a.html","Virtual Memory Pagefile - Allow or Prevent Users and Groups to Create in Windows 10")</f>
        <v>Virtual Memory Pagefile - Allow or Prevent Users and Groups to Create in Windows 10</v>
      </c>
      <c r="B3889" s="9" t="s">
        <v>2205</v>
      </c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</row>
    <row r="3890" ht="27.0" customHeight="1">
      <c r="A3890" s="8" t="str">
        <f>HYPERLINK("https://www.tenforums.com/tutorials/77773-virtual-memory-pagefile-clear-shutdown-windows-10-a.html","Virtual Memory Pagefile - Clear at Shutdown in Windows 10")</f>
        <v>Virtual Memory Pagefile - Clear at Shutdown in Windows 10</v>
      </c>
      <c r="B3890" s="10" t="s">
        <v>2206</v>
      </c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</row>
    <row r="3891" ht="27.0" customHeight="1">
      <c r="A3891" s="8" t="str">
        <f>HYPERLINK("https://www.tenforums.com/tutorials/77782-virtual-memory-pagefile-encryption-enable-disable-windows-10-a.html","Virtual Memory Pagefile Encryption - Enable or Disable in Windows 10")</f>
        <v>Virtual Memory Pagefile Encryption - Enable or Disable in Windows 10</v>
      </c>
      <c r="B3891" s="10" t="s">
        <v>2207</v>
      </c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</row>
    <row r="3892" ht="27.0" customHeight="1">
      <c r="A3892" s="8" t="str">
        <f>HYPERLINK("https://www.tenforums.com/tutorials/77692-virtual-memory-pagefile-manage-windows-10-a.html","Virtual Memory Pagefile - Manage in Windows 10")</f>
        <v>Virtual Memory Pagefile - Manage in Windows 10</v>
      </c>
      <c r="B3892" s="10" t="s">
        <v>2208</v>
      </c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</row>
    <row r="3893" ht="27.0" customHeight="1">
      <c r="A3893" s="8" t="str">
        <f>HYPERLINK("https://www.tenforums.com/tutorials/8088-virtualbox-install-windows-10-a.html","VirtualBox - Install Windows 10")</f>
        <v>VirtualBox - Install Windows 10</v>
      </c>
      <c r="B3893" s="9" t="s">
        <v>3140</v>
      </c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</row>
    <row r="3894" ht="27.0" customHeight="1">
      <c r="A3894" s="8" t="str">
        <f>HYPERLINK("https://www.tenforums.com/tutorials/6377-visual-effects-settings-change-windows-10-a.html","Visual Effects Settings - Change in Windows 10")</f>
        <v>Visual Effects Settings - Change in Windows 10</v>
      </c>
      <c r="B3894" s="9" t="s">
        <v>147</v>
      </c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</row>
    <row r="3895" ht="27.0" customHeight="1">
      <c r="A3895" s="8" t="str">
        <f>HYPERLINK("https://www.tenforums.com/tutorials/71209-sound-sentry-visual-notifications-turn-off-windows-10-a.html","Visual Notifications for Sound - Turn On or Off in Windows 10 ")</f>
        <v>Visual Notifications for Sound - Turn On or Off in Windows 10 </v>
      </c>
      <c r="B3895" s="9" t="s">
        <v>2782</v>
      </c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</row>
    <row r="3896" ht="27.0" customHeight="1">
      <c r="A3896" s="8" t="str">
        <f>HYPERLINK("https://www.tenforums.com/tutorials/8135-vmware-player-install-windows-10-a.html","VMware Player - Install Windows 10")</f>
        <v>VMware Player - Install Windows 10</v>
      </c>
      <c r="B3896" s="9" t="s">
        <v>3141</v>
      </c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</row>
    <row r="3897" ht="27.0" customHeight="1">
      <c r="A3897" s="8" t="str">
        <f>HYPERLINK("https://www.tenforums.com/tutorials/130122-allow-deny-apps-access-use-voice-activation-windows-10-a.html","Voice Activation - Allow or Deny Apps Access to Use in Windows 10")</f>
        <v>Voice Activation - Allow or Deny Apps Access to Use in Windows 10</v>
      </c>
      <c r="B3897" s="9" t="s">
        <v>3142</v>
      </c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</row>
    <row r="3898" ht="27.0" customHeight="1">
      <c r="A3898" s="11" t="s">
        <v>3143</v>
      </c>
      <c r="B3898" s="10" t="s">
        <v>1217</v>
      </c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</row>
    <row r="3899" ht="27.0" customHeight="1">
      <c r="A3899" s="8" t="str">
        <f>HYPERLINK("https://www.tenforums.com/tutorials/132456-add-remove-speech-voices-windows-10-a.html","Voices - Add and Remove in Windows 10")</f>
        <v>Voices - Add and Remove in Windows 10</v>
      </c>
      <c r="B3899" s="9" t="s">
        <v>2021</v>
      </c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</row>
    <row r="3900" ht="27.0" customHeight="1">
      <c r="A3900" s="8" t="str">
        <f>HYPERLINK("https://www.tenforums.com/tutorials/117336-enable-disable-automount-new-disks-drives-windows.html","Volume Automount - Enable or Disable in Windows")</f>
        <v>Volume Automount - Enable or Disable in Windows</v>
      </c>
      <c r="B3900" s="9" t="s">
        <v>235</v>
      </c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</row>
    <row r="3901" ht="27.0" customHeight="1">
      <c r="A3901" s="8" t="str">
        <f>HYPERLINK("https://www.tenforums.com/tutorials/7948-volume-control-old-new-windows-10-a.html","Volume Control - Old or New in Windows 10")</f>
        <v>Volume Control - Old or New in Windows 10</v>
      </c>
      <c r="B3901" s="9" t="s">
        <v>3144</v>
      </c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</row>
    <row r="3902" ht="27.0" customHeight="1">
      <c r="A3902" s="8" t="str">
        <f>HYPERLINK("https://www.tenforums.com/tutorials/96205-format-disk-drive-windows-10-a.html","Volume - Format in Windows 10")</f>
        <v>Volume - Format in Windows 10</v>
      </c>
      <c r="B3902" s="9" t="s">
        <v>796</v>
      </c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</row>
    <row r="3903" ht="27.0" customHeight="1">
      <c r="A3903" s="12" t="str">
        <f>HYPERLINK("https://www.tenforums.com/tutorials/84119-adjust-volume-level-individual-devices-apps-windows-10-a.html","Volume Mixer - Adjust Volume Level of Individual Devices and Apps in Windows 10")</f>
        <v>Volume Mixer - Adjust Volume Level of Individual Devices and Apps in Windows 10</v>
      </c>
      <c r="B3903" s="10" t="s">
        <v>213</v>
      </c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</row>
    <row r="3904" ht="27.0" customHeight="1">
      <c r="A3904" s="11" t="str">
        <f>HYPERLINK("https://www.tenforums.com/tutorials/152739-how-mute-unmute-sound-volume-windows-10-a.html","Volume - Mute and Unmute in Windows 10")</f>
        <v>Volume - Mute and Unmute in Windows 10</v>
      </c>
      <c r="B3904" s="10" t="s">
        <v>1974</v>
      </c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</row>
    <row r="3905" ht="27.0" customHeight="1">
      <c r="A3905" s="8" t="str">
        <f>HYPERLINK("https://www.tenforums.com/tutorials/134266-turn-off-lower-volume-other-apps-when-narrator-speaking.html","Volume of Other Apps - Turn On or Off Lower when Narrator is Speaking")</f>
        <v>Volume of Other Apps - Turn On or Off Lower when Narrator is Speaking</v>
      </c>
      <c r="B3905" s="9" t="s">
        <v>2016</v>
      </c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</row>
    <row r="3906" ht="27.0" customHeight="1">
      <c r="A3906" s="8" t="str">
        <f>HYPERLINK("https://www.tenforums.com/tutorials/96684-delete-volume-partition-windows-10-a.html","Volume or Partition - Delete in Windows 10")</f>
        <v>Volume or Partition - Delete in Windows 10</v>
      </c>
      <c r="B3906" s="9" t="s">
        <v>717</v>
      </c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</row>
    <row r="3907" ht="27.0" customHeight="1">
      <c r="A3907" s="8" t="str">
        <f>HYPERLINK("https://www.tenforums.com/tutorials/96732-extend-volume-partition-windows-10-a.html","Volume or Partition - Extend in Windows 10")</f>
        <v>Volume or Partition - Extend in Windows 10</v>
      </c>
      <c r="B3907" s="9" t="s">
        <v>964</v>
      </c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</row>
    <row r="3908" ht="27.0" customHeight="1">
      <c r="A3908" s="8" t="str">
        <f>HYPERLINK("https://www.tenforums.com/tutorials/96288-shrink-volume-partition-windows-10-a.html","Volume or Partition - Shrink in Windows 10")</f>
        <v>Volume or Partition - Shrink in Windows 10</v>
      </c>
      <c r="B3908" s="9" t="s">
        <v>2215</v>
      </c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</row>
    <row r="3909" ht="27.0" customHeight="1">
      <c r="A3909" s="8" t="str">
        <f>HYPERLINK("https://www.tenforums.com/tutorials/23656-microsoft-edge-vp9-extension-enable-disable-windows-10-a.html","VP9 Extension in Microsoft Edge - Enable or Disable in Windows 10")</f>
        <v>VP9 Extension in Microsoft Edge - Enable or Disable in Windows 10</v>
      </c>
      <c r="B3909" s="9" t="s">
        <v>1868</v>
      </c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</row>
    <row r="3910" ht="27.0" customHeight="1">
      <c r="A3910" s="8" t="str">
        <f>HYPERLINK("https://www.tenforums.com/tutorials/90313-connect-vpn-windows-10-a.html","VPN - Connect to in Windows 10")</f>
        <v>VPN - Connect to in Windows 10</v>
      </c>
      <c r="B3910" s="9" t="s">
        <v>3145</v>
      </c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</row>
    <row r="3911" ht="27.0" customHeight="1">
      <c r="A3911" s="8" t="str">
        <f>HYPERLINK("https://www.tenforums.com/tutorials/90305-set-up-add-vpn-connection-windows-10-a.html","VPN Connection - Add in Windows 10")</f>
        <v>VPN Connection - Add in Windows 10</v>
      </c>
      <c r="B3911" s="9" t="s">
        <v>3146</v>
      </c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</row>
    <row r="3912" ht="27.0" customHeight="1">
      <c r="A3912" s="8" t="str">
        <f>HYPERLINK("https://www.tenforums.com/tutorials/90326-remove-vpn-connection-windows-10-a.html","VPN Connection - Remove in Windows 10")</f>
        <v>VPN Connection - Remove in Windows 10</v>
      </c>
      <c r="B3912" s="9" t="s">
        <v>3147</v>
      </c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</row>
    <row r="3913" ht="27.0" customHeight="1">
      <c r="A3913" s="8" t="str">
        <f>HYPERLINK("https://www.tenforums.com/tutorials/90324-disconnect-vpn-windows-10-a.html","VPN - Disconnect in Windows 10")</f>
        <v>VPN - Disconnect in Windows 10</v>
      </c>
      <c r="B3913" s="9" t="s">
        <v>3148</v>
      </c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</row>
    <row r="3914" ht="27.0" customHeight="1">
      <c r="A3914" s="8" t="str">
        <f>HYPERLINK("https://www.tenforums.com/tutorials/90383-turn-off-allow-vpn-over-metered-networks-windows-10-a.html","VPN over Metered Networks - Turn On or Off in Windows 10")</f>
        <v>VPN over Metered Networks - Turn On or Off in Windows 10</v>
      </c>
      <c r="B3914" s="9" t="s">
        <v>3149</v>
      </c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</row>
    <row r="3915" ht="27.0" customHeight="1">
      <c r="A3915" s="8" t="str">
        <f>HYPERLINK("https://www.tenforums.com/tutorials/90388-turn-off-allow-vpn-while-roaming-windows-10-a.html","VPN while Roaming - Turn On or Off in Windows 10")</f>
        <v>VPN while Roaming - Turn On or Off in Windows 10</v>
      </c>
      <c r="B3915" s="9" t="s">
        <v>3150</v>
      </c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</row>
    <row r="3916" ht="27.0" customHeight="1">
      <c r="A3916" s="6" t="s">
        <v>3151</v>
      </c>
      <c r="B3916" s="6" t="s">
        <v>3151</v>
      </c>
      <c r="C3916" s="15"/>
      <c r="D3916" s="15"/>
      <c r="E3916" s="15"/>
      <c r="F3916" s="15"/>
      <c r="G3916" s="15"/>
      <c r="H3916" s="15"/>
      <c r="I3916" s="15"/>
      <c r="J3916" s="15"/>
      <c r="K3916" s="15"/>
      <c r="L3916" s="15"/>
      <c r="M3916" s="15"/>
      <c r="N3916" s="15"/>
      <c r="O3916" s="15"/>
      <c r="P3916" s="15"/>
      <c r="Q3916" s="15"/>
      <c r="R3916" s="15"/>
      <c r="S3916" s="15"/>
      <c r="T3916" s="15"/>
      <c r="U3916" s="15"/>
      <c r="V3916" s="15"/>
    </row>
    <row r="3917" ht="27.0" customHeight="1">
      <c r="A3917" s="8" t="str">
        <f>HYPERLINK("https://www.tenforums.com/tutorials/63136-wake-source-see-windows-10-a.html","Wake Source - See in Windows 10 ")</f>
        <v>Wake Source - See in Windows 10 </v>
      </c>
      <c r="B3917" s="9" t="s">
        <v>3152</v>
      </c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</row>
    <row r="3918" ht="27.0" customHeight="1">
      <c r="A3918" s="8" t="str">
        <f>HYPERLINK("https://www.tenforums.com/tutorials/63070-wake-timers-enable-disable-windows-10-a.html","Wake Timers - Enable or Disable in Windows 10")</f>
        <v>Wake Timers - Enable or Disable in Windows 10</v>
      </c>
      <c r="B3918" s="9" t="s">
        <v>3153</v>
      </c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</row>
    <row r="3919" ht="27.0" customHeight="1">
      <c r="A3919" s="8" t="str">
        <f>HYPERLINK("https://www.tenforums.com/tutorials/63064-wake-timers-view-windows-10-a.html","Wake Timers - View in Windows 10 ")</f>
        <v>Wake Timers - View in Windows 10 </v>
      </c>
      <c r="B3919" s="9" t="s">
        <v>3154</v>
      </c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</row>
    <row r="3920" ht="27.0" customHeight="1">
      <c r="A3920" s="8" t="str">
        <f>HYPERLINK("https://www.tenforums.com/tutorials/134329-check-windows-display-driver-model-version-wddm-support-windows.html","WDDM Version - Check for Windows Display Driver Model Support in Windows")</f>
        <v>WDDM Version - Check for Windows Display Driver Model Support in Windows</v>
      </c>
      <c r="B3920" s="9" t="s">
        <v>3155</v>
      </c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</row>
    <row r="3921" ht="27.0" customHeight="1">
      <c r="A3921" s="12" t="str">
        <f>HYPERLINK("https://www.tenforums.com/tutorials/48012-fix-youve-been-signed-temporary-profile-windows-10-a.html","We can't sign into your account - Fix")</f>
        <v>We can't sign into your account - Fix</v>
      </c>
      <c r="B3921" s="10" t="s">
        <v>2999</v>
      </c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</row>
    <row r="3922" ht="27.0" customHeight="1">
      <c r="A3922" s="8" t="str">
        <f>HYPERLINK("https://www.tenforums.com/tutorials/110719-backup-restore-weather-app-settings-windows-10-a.html","Weather app Settings - Backup and Restore in Windows 10")</f>
        <v>Weather app Settings - Backup and Restore in Windows 10</v>
      </c>
      <c r="B3922" s="17" t="s">
        <v>3156</v>
      </c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</row>
    <row r="3923" ht="27.0" customHeight="1">
      <c r="A3923" s="8" t="str">
        <f>HYPERLINK("https://www.tenforums.com/tutorials/90706-change-weather-app-temperature-fahrenheit-celsius-windows-10-a.html","Weather app Temperature - Show in Fahrenheit or Celsius in Windows 10")</f>
        <v>Weather app Temperature - Show in Fahrenheit or Celsius in Windows 10</v>
      </c>
      <c r="B3923" s="17" t="s">
        <v>3157</v>
      </c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</row>
    <row r="3924" ht="27.0" customHeight="1">
      <c r="A3924" s="8" t="str">
        <f>HYPERLINK("https://www.tenforums.com/tutorials/127426-disable-integrated-camera-webcam-windows.html","Webcam - Disable in Windows")</f>
        <v>Webcam - Disable in Windows</v>
      </c>
      <c r="B3924" s="9" t="s">
        <v>381</v>
      </c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</row>
    <row r="3925" ht="27.0" customHeight="1">
      <c r="A3925" s="11" t="s">
        <v>3158</v>
      </c>
      <c r="B3925" s="10" t="s">
        <v>280</v>
      </c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</row>
    <row r="3926" ht="27.0" customHeight="1">
      <c r="A3926" s="8" t="str">
        <f>HYPERLINK("https://www.tenforums.com/tutorials/66002-cortana-web-search-results-show-ms-edge-internet-explorer.html","Web Search Results - Show in MS Edge or Internet Explorer ")</f>
        <v>Web Search Results - Show in MS Edge or Internet Explorer </v>
      </c>
      <c r="B3926" s="9" t="s">
        <v>674</v>
      </c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</row>
    <row r="3927" ht="27.0" customHeight="1">
      <c r="A3927" s="12" t="str">
        <f>HYPERLINK("https://www.tenforums.com/tutorials/82980-turn-off-website-access-language-list-windows-10-a.html","Website Access to Language List Turn On or Off in Windows 10")</f>
        <v>Website Access to Language List Turn On or Off in Windows 10</v>
      </c>
      <c r="B3927" s="10" t="s">
        <v>1377</v>
      </c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</row>
    <row r="3928" ht="27.0" customHeight="1">
      <c r="A3928" s="8" t="str">
        <f>HYPERLINK("https://www.tenforums.com/tutorials/74358-create-desktop-shortcut-website-google-chrome.html","Website shortcut - Create in Google Chrome")</f>
        <v>Website shortcut - Create in Google Chrome</v>
      </c>
      <c r="B3928" s="9" t="s">
        <v>433</v>
      </c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</row>
    <row r="3929" ht="27.0" customHeight="1">
      <c r="A3929" s="8" t="str">
        <f>HYPERLINK("https://www.tenforums.com/tutorials/131332-create-website-shortcut-windows.html","Website Shortcut - Create in Windows")</f>
        <v>Website Shortcut - Create in Windows</v>
      </c>
      <c r="B3929" s="9" t="s">
        <v>3159</v>
      </c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</row>
    <row r="3930" ht="27.0" customHeight="1">
      <c r="A3930" s="11" t="str">
        <f>HYPERLINK("https://www.tenforums.com/tutorials/141019-block-websites-using-hosts-file-windows.html","Websites - Block using Hosts File in Windows")</f>
        <v>Websites - Block using Hosts File in Windows</v>
      </c>
      <c r="B3930" s="10" t="s">
        <v>1240</v>
      </c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</row>
    <row r="3931" ht="27.0" customHeight="1">
      <c r="A3931" s="8" t="str">
        <f>HYPERLINK("https://www.tenforums.com/tutorials/76252-turn-off-windows-welcome-experience-windows-10-a.html","Welcome Experience in Windows 10 - Turn On or Off")</f>
        <v>Welcome Experience in Windows 10 - Turn On or Off</v>
      </c>
      <c r="B3931" s="10" t="s">
        <v>3160</v>
      </c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</row>
    <row r="3932" ht="27.0" customHeight="1">
      <c r="A3932" s="34" t="str">
        <f>HYPERLINK("https://www.tenforums.com/tutorials/89368-change-when-typing-into-list-view-action-windows-10-file-explorer.html","When typing into list view Action - Change in Windows 10 File Explorer")</f>
        <v>When typing into list view Action - Change in Windows 10 File Explorer</v>
      </c>
      <c r="B3932" s="17" t="s">
        <v>999</v>
      </c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</row>
    <row r="3933" ht="27.0" customHeight="1">
      <c r="A3933" s="8" t="str">
        <f>HYPERLINK("https://www.tenforums.com/tutorials/100920-restrict-background-data-usage-wi-fi-ethernet-windows-10-a.html","Wi-Fi and Ethernet Background Data Usage - Restrict in Windows 10")</f>
        <v>Wi-Fi and Ethernet Background Data Usage - Restrict in Windows 10</v>
      </c>
      <c r="B3933" s="9" t="s">
        <v>249</v>
      </c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</row>
    <row r="3934" ht="27.0" customHeight="1">
      <c r="A3934" s="8" t="str">
        <f>HYPERLINK("https://www.tenforums.com/tutorials/100916-set-data-limit-wi-fi-ethernet-windows-10-a.html","Wi-Fi and Ethernet Data Limit - Set in Windows 10")</f>
        <v>Wi-Fi and Ethernet Data Limit - Set in Windows 10</v>
      </c>
      <c r="B3934" s="9" t="s">
        <v>947</v>
      </c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</row>
    <row r="3935" ht="27.0" customHeight="1">
      <c r="A3935" s="34" t="str">
        <f>HYPERLINK("https://www.tenforums.com/tutorials/91924-automatically-turn-off-wi-fi-upon-ethernet-connect-windows.html","Wi-Fi - Automatically Turn Off Upon Ethernet Connect in Windows")</f>
        <v>Wi-Fi - Automatically Turn Off Upon Ethernet Connect in Windows</v>
      </c>
      <c r="B3935" s="17" t="s">
        <v>3161</v>
      </c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</row>
    <row r="3936" ht="27.0" customHeight="1">
      <c r="A3936" s="11" t="s">
        <v>3162</v>
      </c>
      <c r="B3936" s="10" t="s">
        <v>398</v>
      </c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</row>
    <row r="3937" ht="27.0" customHeight="1">
      <c r="A3937" s="8" t="str">
        <f>HYPERLINK("https://www.tenforums.com/tutorials/46954-mobile-hotspot-turn-off-windows-10-pc.html","Wi-Fi Hotspot - Turn On or Off on Windows 10 PC")</f>
        <v>Wi-Fi Hotspot - Turn On or Off on Windows 10 PC</v>
      </c>
      <c r="B3937" s="9" t="s">
        <v>1940</v>
      </c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</row>
    <row r="3938" ht="27.0" customHeight="1">
      <c r="A3938" s="8" t="str">
        <f>HYPERLINK("https://www.tenforums.com/tutorials/3162-wireless-network-metered-connection-set-windows-10-a.html","Wi-Fi Network - Set as Metered Connection in Windows 10")</f>
        <v>Wi-Fi Network - Set as Metered Connection in Windows 10</v>
      </c>
      <c r="B3938" s="10" t="s">
        <v>400</v>
      </c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</row>
    <row r="3939" ht="27.0" customHeight="1">
      <c r="A3939" s="8" t="str">
        <f>HYPERLINK("https://www.tenforums.com/tutorials/39050-wi-fi-random-hardware-addresses-turn-off-windows-10-mobile.html","Wi-Fi Random Hardware Addresses - Turn On or Off in Windows 10 Mobile")</f>
        <v>Wi-Fi Random Hardware Addresses - Turn On or Off in Windows 10 Mobile</v>
      </c>
      <c r="B3939" s="9" t="s">
        <v>1460</v>
      </c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</row>
    <row r="3940" ht="27.0" customHeight="1">
      <c r="A3940" s="8" t="str">
        <f>HYPERLINK("https://www.tenforums.com/tutorials/39022-wi-fi-random-hardware-mac-addresses-turn-off-windows-10-a.html","Wi-Fi Random Hardware MAC Addresses - Turn On or Off in Windows 10")</f>
        <v>Wi-Fi Random Hardware MAC Addresses - Turn On or Off in Windows 10</v>
      </c>
      <c r="B3940" s="9" t="s">
        <v>1459</v>
      </c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</row>
    <row r="3941" ht="27.0" customHeight="1">
      <c r="A3941" s="8" t="str">
        <f>HYPERLINK("https://www.tenforums.com/tutorials/28252-w-fi-sense-paid-wi-fi-services-enable-disable-windows-10-a.html","W-Fi Sense and Paid Wi-Fi Services - Enable or Disable in Windows 10")</f>
        <v>W-Fi Sense and Paid Wi-Fi Services - Enable or Disable in Windows 10</v>
      </c>
      <c r="B3941" s="9" t="s">
        <v>2209</v>
      </c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</row>
    <row r="3942" ht="27.0" customHeight="1">
      <c r="A3942" s="8" t="str">
        <f>HYPERLINK("https://www.tenforums.com/tutorials/28227-w-fi-sense-turn-off-windows-10-a.html","W-Fi Sense - Turn On or Off in Windows 10")</f>
        <v>W-Fi Sense - Turn On or Off in Windows 10</v>
      </c>
      <c r="B3942" s="9" t="s">
        <v>3163</v>
      </c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</row>
    <row r="3943" ht="27.0" customHeight="1">
      <c r="A3943" s="8" t="str">
        <f>HYPERLINK("https://www.tenforums.com/tutorials/28346-w-fi-sense-turn-off-windows-10-mobile-phone.html","W-Fi Sense - Turn On or Off in Windows 10 Mobile Phone")</f>
        <v>W-Fi Sense - Turn On or Off in Windows 10 Mobile Phone</v>
      </c>
      <c r="B3943" s="9" t="s">
        <v>3164</v>
      </c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</row>
    <row r="3944" ht="27.0" customHeight="1">
      <c r="A3944" s="8" t="str">
        <f>HYPERLINK("https://www.tenforums.com/tutorials/45354-paid-wi-fi-services-turn-off-windows-10-a.html","Wi-Fi Services Paid - Turn On or Off in Windows 10 ")</f>
        <v>Wi-Fi Services Paid - Turn On or Off in Windows 10 </v>
      </c>
      <c r="B3944" s="9" t="s">
        <v>2210</v>
      </c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</row>
    <row r="3945" ht="27.0" customHeight="1">
      <c r="A3945" s="8" t="str">
        <f>HYPERLINK("https://www.tenforums.com/tutorials/38852-wi-fi-settings-shortcut-create-windows-10-a.html","Wi-Fi Settings shortcut - Create in Windows 10")</f>
        <v>Wi-Fi Settings shortcut - Create in Windows 10</v>
      </c>
      <c r="B3945" s="9" t="s">
        <v>3165</v>
      </c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</row>
    <row r="3946" ht="27.0" customHeight="1">
      <c r="A3946" s="8" t="str">
        <f>HYPERLINK("https://www.tenforums.com/tutorials/108514-view-wireless-network-signal-strength-windows-10-a.html","Wi-Fi Signal Strength - View in Windows 10")</f>
        <v>Wi-Fi Signal Strength - View in Windows 10</v>
      </c>
      <c r="B3946" s="9" t="s">
        <v>3166</v>
      </c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</row>
    <row r="3947" ht="27.0" customHeight="1">
      <c r="A3947" s="8" t="str">
        <f>HYPERLINK("https://www.tenforums.com/tutorials/33925-wi-fi-turn-off-windows-10-a.html","Wi-Fi - Turn On or Off in Windows 10")</f>
        <v>Wi-Fi - Turn On or Off in Windows 10</v>
      </c>
      <c r="B3947" s="9" t="s">
        <v>3167</v>
      </c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</row>
    <row r="3948" ht="27.0" customHeight="1">
      <c r="A3948" s="8" t="str">
        <f>HYPERLINK("https://www.tenforums.com/tutorials/51704-win32-long-paths-enable-disable-windows-10-a.html","Win32 Long Paths - Enable or Disable in Windows 10")</f>
        <v>Win32 Long Paths - Enable or Disable in Windows 10</v>
      </c>
      <c r="B3948" s="9" t="s">
        <v>2095</v>
      </c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</row>
    <row r="3949" ht="27.0" customHeight="1">
      <c r="A3949" s="8" t="str">
        <f>HYPERLINK("https://www.tenforums.com/tutorials/85131-add-win-x-classic-menu-context-menu-windows-10-a.html","Win+X Classic Menu - Add to context menu in Windows 10")</f>
        <v>Win+X Classic Menu - Add to context menu in Windows 10</v>
      </c>
      <c r="B3949" s="9" t="s">
        <v>3168</v>
      </c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</row>
    <row r="3950" ht="27.0" customHeight="1">
      <c r="A3950" s="12" t="str">
        <f>HYPERLINK("https://www.tenforums.com/tutorials/66491-how-add-remove-control-panel-win-x-menu-windows-10-a.html","Win+X Menu - Add or Remove Control Panel in Windows 10 ")</f>
        <v>Win+X Menu - Add or Remove Control Panel in Windows 10 </v>
      </c>
      <c r="B3950" s="32" t="s">
        <v>610</v>
      </c>
      <c r="C3950" s="16"/>
      <c r="D3950" s="16"/>
      <c r="E3950" s="16"/>
      <c r="F3950" s="16"/>
      <c r="G3950" s="16"/>
      <c r="H3950" s="16"/>
      <c r="I3950" s="16"/>
      <c r="J3950" s="16"/>
      <c r="K3950" s="16"/>
      <c r="L3950" s="16"/>
      <c r="M3950" s="16"/>
      <c r="N3950" s="16"/>
      <c r="O3950" s="16"/>
      <c r="P3950" s="16"/>
      <c r="Q3950" s="16"/>
      <c r="R3950" s="16"/>
      <c r="S3950" s="16"/>
      <c r="T3950" s="16"/>
      <c r="U3950" s="16"/>
      <c r="V3950" s="16"/>
    </row>
    <row r="3951" ht="27.0" customHeight="1">
      <c r="A3951" s="12" t="str">
        <f>HYPERLINK("https://www.tenforums.com/tutorials/154066-how-add-remove-settings-win-x-menu-windows-10-a.html","Win+X Menu - Add or Remove Settings in Windows 10 ")</f>
        <v>Win+X Menu - Add or Remove Settings in Windows 10 </v>
      </c>
      <c r="B3951" s="24" t="s">
        <v>2693</v>
      </c>
      <c r="C3951" s="16"/>
      <c r="D3951" s="16"/>
      <c r="E3951" s="16"/>
      <c r="F3951" s="16"/>
      <c r="G3951" s="16"/>
      <c r="H3951" s="16"/>
      <c r="I3951" s="16"/>
      <c r="J3951" s="16"/>
      <c r="K3951" s="16"/>
      <c r="L3951" s="16"/>
      <c r="M3951" s="16"/>
      <c r="N3951" s="16"/>
      <c r="O3951" s="16"/>
      <c r="P3951" s="16"/>
      <c r="Q3951" s="16"/>
      <c r="R3951" s="16"/>
      <c r="S3951" s="16"/>
      <c r="T3951" s="16"/>
      <c r="U3951" s="16"/>
      <c r="V3951" s="16"/>
    </row>
    <row r="3952" ht="27.0" customHeight="1">
      <c r="A3952" s="8" t="str">
        <f>HYPERLINK("https://www.tenforums.com/tutorials/66997-win-x-menu-power-options-control-panel-settings-windows-10-a.html","Win+X Menu Power Options - Control Panel or Settings in Windows 10 ")</f>
        <v>Win+X Menu Power Options - Control Panel or Settings in Windows 10 </v>
      </c>
      <c r="B3952" s="9" t="s">
        <v>2358</v>
      </c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</row>
    <row r="3953" ht="27.0" customHeight="1">
      <c r="A3953" s="8" t="str">
        <f>HYPERLINK("https://www.tenforums.com/tutorials/22882-win-x-menu-show-command-prompt-powershell-windows-10-a.html","Win+X Menu - Show Command Prompt or PowerShell in Windows 10")</f>
        <v>Win+X Menu - Show Command Prompt or PowerShell in Windows 10</v>
      </c>
      <c r="B3953" s="9" t="s">
        <v>541</v>
      </c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</row>
    <row r="3954" ht="27.0" customHeight="1">
      <c r="A3954" s="8" t="str">
        <f>HYPERLINK("https://www.tenforums.com/tutorials/67001-win-x-menu-system-control-panel-settings-windows-10-a.html","Win+X Menu System - Control Panel or Settings in Windows 10 ")</f>
        <v>Win+X Menu System - Control Panel or Settings in Windows 10 </v>
      </c>
      <c r="B3954" s="9" t="s">
        <v>2904</v>
      </c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</row>
    <row r="3955" ht="27.0" customHeight="1">
      <c r="A3955" s="8" t="str">
        <f>HYPERLINK("https://www.tenforums.com/tutorials/67059-win-x-network-connections-control-panel-settings-windows-10-a.html","Win+X Network Connections - Control Panel or Settings in Windows 10 ")</f>
        <v>Win+X Network Connections - Control Panel or Settings in Windows 10 </v>
      </c>
      <c r="B3955" s="9" t="s">
        <v>2044</v>
      </c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</row>
    <row r="3956" ht="27.0" customHeight="1">
      <c r="A3956" s="8" t="str">
        <f>HYPERLINK("https://www.tenforums.com/tutorials/67058-win-x-programs-features-control-panel-settings-windows-10-a.html","Win+X Programs and Features - Control Panel or Settings in Windows 10 ")</f>
        <v>Win+X Programs and Features - Control Panel or Settings in Windows 10 </v>
      </c>
      <c r="B3956" s="9" t="s">
        <v>2429</v>
      </c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</row>
    <row r="3957" ht="27.0" customHeight="1">
      <c r="A3957" s="8" t="str">
        <f>HYPERLINK("https://www.tenforums.com/tutorials/126918-add-custom-shortcuts-win-x-quick-link-menu-windows-10-a.html","Win+X Quick Link Menu - Add Custom Shortcuts in Windows 10")</f>
        <v>Win+X Quick Link Menu - Add Custom Shortcuts in Windows 10</v>
      </c>
      <c r="B3957" s="9" t="s">
        <v>2472</v>
      </c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</row>
    <row r="3958" ht="27.0" customHeight="1">
      <c r="A3958" s="8" t="str">
        <f>HYPERLINK("https://www.tenforums.com/tutorials/124210-add-remove-default-items-win-x-quick-link-menu-windows-10-a.html","Win+X Quick Link Menu - Add or Remove Default Items in Windows 10")</f>
        <v>Win+X Quick Link Menu - Add or Remove Default Items in Windows 10</v>
      </c>
      <c r="B3958" s="9" t="s">
        <v>2474</v>
      </c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</row>
    <row r="3959" ht="27.0" customHeight="1">
      <c r="A3959" s="8" t="str">
        <f>HYPERLINK("https://www.tenforums.com/tutorials/1984-win-x-quick-link-menu-open-windows-10-a.html","Win+X Quick Link Menu - Open in Windows 10")</f>
        <v>Win+X Quick Link Menu - Open in Windows 10</v>
      </c>
      <c r="B3959" s="9" t="s">
        <v>2476</v>
      </c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</row>
    <row r="3960" ht="27.0" customHeight="1">
      <c r="A3960" s="8" t="str">
        <f>HYPERLINK("https://www.tenforums.com/tutorials/128500-rename-shortcuts-win-x-quick-link-menu-windows-10-a.html","Win+X Quick Link Menu Shortcuts - Rename in Windows 10")</f>
        <v>Win+X Quick Link Menu Shortcuts - Rename in Windows 10</v>
      </c>
      <c r="B3960" s="9" t="s">
        <v>2477</v>
      </c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</row>
    <row r="3961" ht="27.0" customHeight="1">
      <c r="A3961" s="8" t="str">
        <f>HYPERLINK("https://www.tenforums.com/tutorials/5558-windbg-basics-debugging-crash-dumps-windows-10-a.html","WinDBG - Basics for Debugging Crash Dumps in Windows 10")</f>
        <v>WinDBG - Basics for Debugging Crash Dumps in Windows 10</v>
      </c>
      <c r="B3961" s="9" t="s">
        <v>3169</v>
      </c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</row>
    <row r="3962" ht="27.0" customHeight="1">
      <c r="A3962" s="8" t="str">
        <f>HYPERLINK("https://www.tenforums.com/tutorials/2082-windbg-install-configure.html","WinDBG - Install &amp; Configure")</f>
        <v>WinDBG - Install &amp; Configure</v>
      </c>
      <c r="B3962" s="9" t="s">
        <v>3170</v>
      </c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</row>
    <row r="3963" ht="27.0" customHeight="1">
      <c r="A3963" s="8" t="str">
        <f>HYPERLINK("https://www.tenforums.com/tutorials/133985-change-window-background-color-windows-10-a.html","Window Background Color - Change in Windows 10")</f>
        <v>Window Background Color - Change in Windows 10</v>
      </c>
      <c r="B3963" s="9" t="s">
        <v>3171</v>
      </c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</row>
    <row r="3964" ht="27.0" customHeight="1">
      <c r="A3964" s="8" t="str">
        <f>HYPERLINK("https://www.tenforums.com/tutorials/3380-color-appearance-change-windows-10-a.html","Window Borders Color - Change in Windows 10")</f>
        <v>Window Borders Color - Change in Windows 10</v>
      </c>
      <c r="B3964" s="9" t="s">
        <v>5</v>
      </c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</row>
    <row r="3965" ht="27.0" customHeight="1">
      <c r="A3965" s="8" t="str">
        <f>HYPERLINK("https://www.tenforums.com/tutorials/134060-change-window-frame-color-windows-10-a.html","Window Frame Color - Change in Windows 10")</f>
        <v>Window Frame Color - Change in Windows 10</v>
      </c>
      <c r="B3965" s="9" t="s">
        <v>3172</v>
      </c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</row>
    <row r="3966" ht="27.0" customHeight="1">
      <c r="A3966" s="8" t="str">
        <f>HYPERLINK("https://www.tenforums.com/tutorials/133712-change-window-text-color-windows-10-a.html","Window Text Color - Change in Windows 10")</f>
        <v>Window Text Color - Change in Windows 10</v>
      </c>
      <c r="B3966" s="9" t="s">
        <v>3003</v>
      </c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</row>
    <row r="3967" ht="27.0" customHeight="1">
      <c r="A3967" s="8" t="str">
        <f>HYPERLINK("https://www.tenforums.com/tutorials/113966-windows-admin-center-centrally-manage-all-your-computers.html","Windows Admin Center - Centrally manage all your computers")</f>
        <v>Windows Admin Center - Centrally manage all your computers</v>
      </c>
      <c r="B3967" s="9" t="s">
        <v>3173</v>
      </c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</row>
    <row r="3968" ht="27.0" customHeight="1">
      <c r="A3968" s="39" t="str">
        <f>HYPERLINK("https://www.tenforums.com/tutorials/140581-windows-admin-center-manage-users-groups.html","Windows Admin Center - Manage Users and Groups")</f>
        <v>Windows Admin Center - Manage Users and Groups</v>
      </c>
      <c r="B3968" s="10" t="s">
        <v>3174</v>
      </c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</row>
    <row r="3969" ht="27.0" customHeight="1">
      <c r="A3969" s="11" t="str">
        <f>HYPERLINK("https://www.tenforums.com/tutorials/140484-uninstall-apps-software-windows-admin-center.html","Windows Admin Center - Uninstall apps and software")</f>
        <v>Windows Admin Center - Uninstall apps and software</v>
      </c>
      <c r="B3969" s="10" t="s">
        <v>3175</v>
      </c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</row>
    <row r="3970" ht="27.0" customHeight="1">
      <c r="A3970" s="8" t="str">
        <f>HYPERLINK("https://www.tenforums.com/tutorials/104459-join-leave-windows-app-preview-program-apps-windows-10-a.html","Windows App Preview Program for Apps - Join or Leave in Windows 10")</f>
        <v>Windows App Preview Program for Apps - Join or Leave in Windows 10</v>
      </c>
      <c r="B3970" s="9" t="s">
        <v>189</v>
      </c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</row>
    <row r="3971" ht="27.0" customHeight="1">
      <c r="A3971" s="8" t="str">
        <f>HYPERLINK("https://www.tenforums.com/tutorials/65381-windows-backup-restore-context-menu-add-windows-10-a.html","Windows Backup and Restore context menu - Add in Windows 10 ")</f>
        <v>Windows Backup and Restore context menu - Add in Windows 10 </v>
      </c>
      <c r="B3971" s="9" t="s">
        <v>250</v>
      </c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</row>
    <row r="3972" ht="27.0" customHeight="1">
      <c r="A3972" s="8" t="str">
        <f>HYPERLINK("https://www.tenforums.com/tutorials/75584-windows-backup-change-settings-window-10-a.html","Windows Backup - Change Settings in Window 10")</f>
        <v>Windows Backup - Change Settings in Window 10</v>
      </c>
      <c r="B3972" s="10" t="s">
        <v>251</v>
      </c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</row>
    <row r="3973" ht="27.0" customHeight="1">
      <c r="A3973" s="8" t="str">
        <f>HYPERLINK("https://www.tenforums.com/tutorials/75792-windows-backup-create-windows-10-a.html","Windows Backup - Create in Windows 10")</f>
        <v>Windows Backup - Create in Windows 10</v>
      </c>
      <c r="B3973" s="10" t="s">
        <v>252</v>
      </c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</row>
    <row r="3974" ht="27.0" customHeight="1">
      <c r="A3974" s="8" t="str">
        <f>HYPERLINK("https://www.tenforums.com/tutorials/98709-enable-disable-user-files-backup-windows-backup-windows-10-a.html","Windows Backup - Enable or Disable User Files Backup in Windows 10")</f>
        <v>Windows Backup - Enable or Disable User Files Backup in Windows 10</v>
      </c>
      <c r="B3974" s="9" t="s">
        <v>253</v>
      </c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</row>
    <row r="3975" ht="27.0" customHeight="1">
      <c r="A3975" s="8" t="str">
        <f>HYPERLINK("https://www.tenforums.com/tutorials/75607-windows-backup-manage-space-windows-10-a.html","Windows Backup - Manage Space in Windows 10")</f>
        <v>Windows Backup - Manage Space in Windows 10</v>
      </c>
      <c r="B3975" s="10" t="s">
        <v>254</v>
      </c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</row>
    <row r="3976" ht="27.0" customHeight="1">
      <c r="A3976" s="8" t="str">
        <f>HYPERLINK("https://www.tenforums.com/tutorials/75528-windows-backup-reset-default-windows-10-a.html","Windows Backup - Reset to Default in Windows 10")</f>
        <v>Windows Backup - Reset to Default in Windows 10</v>
      </c>
      <c r="B3976" s="10" t="s">
        <v>255</v>
      </c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</row>
    <row r="3977" ht="27.0" customHeight="1">
      <c r="A3977" s="8" t="str">
        <f>HYPERLINK("https://www.tenforums.com/tutorials/75675-windows-backup-restore-files-windows-10-a.html","Windows Backup - Restore Files in Windows 10")</f>
        <v>Windows Backup - Restore Files in Windows 10</v>
      </c>
      <c r="B3977" s="10" t="s">
        <v>256</v>
      </c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</row>
    <row r="3978" ht="27.0" customHeight="1">
      <c r="A3978" s="8" t="str">
        <f>HYPERLINK("https://www.tenforums.com/tutorials/75591-windows-backup-schedule-turn-off-windows-10-a.html","Windows Backup Schedule - Turn On or Off in Window 10")</f>
        <v>Windows Backup Schedule - Turn On or Off in Window 10</v>
      </c>
      <c r="B3978" s="10" t="s">
        <v>257</v>
      </c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</row>
    <row r="3979" ht="27.0" customHeight="1">
      <c r="A3979" s="8" t="str">
        <f>HYPERLINK("https://www.tenforums.com/tutorials/75517-windows-backup-set-up-windows-10-a.html","Windows Backup - Set Up in Windows 10")</f>
        <v>Windows Backup - Set Up in Windows 10</v>
      </c>
      <c r="B3979" s="10" t="s">
        <v>258</v>
      </c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</row>
    <row r="3980" ht="27.0" customHeight="1">
      <c r="A3980" s="8" t="str">
        <f>HYPERLINK("https://www.tenforums.com/tutorials/7974-batch-file-add-new-context-menu-windows-10-a.html","Windows Batch File - Add to New Context Menu in Windows 10")</f>
        <v>Windows Batch File - Add to New Context Menu in Windows 10</v>
      </c>
      <c r="B3980" s="9" t="s">
        <v>264</v>
      </c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</row>
    <row r="3981" ht="27.0" customHeight="1">
      <c r="A3981" s="8" t="str">
        <f>HYPERLINK("https://www.tenforums.com/tutorials/23975-windows-10-build-number-find.html","Windows 10 Build Number - Find")</f>
        <v>Windows 10 Build Number - Find</v>
      </c>
      <c r="B3981" s="9" t="s">
        <v>355</v>
      </c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</row>
    <row r="3982" ht="27.0" customHeight="1">
      <c r="A3982" s="8" t="str">
        <f>HYPERLINK("https://www.tenforums.com/tutorials/78477-cascade-windows-windows-10-a.html","Windows - Cascade in Windows 10")</f>
        <v>Windows - Cascade in Windows 10</v>
      </c>
      <c r="B3982" s="10" t="s">
        <v>389</v>
      </c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</row>
    <row r="3983" ht="27.0" customHeight="1">
      <c r="A3983" s="8" t="str">
        <f>HYPERLINK("https://www.tenforums.com/tutorials/1950-clean-install-windows-10-a.html","Windows 10 - Clean Install")</f>
        <v>Windows 10 - Clean Install</v>
      </c>
      <c r="B3983" s="9" t="s">
        <v>3176</v>
      </c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</row>
    <row r="3984" ht="27.0" customHeight="1">
      <c r="A3984" s="8" t="str">
        <f>HYPERLINK("https://www.tenforums.com/tutorials/23354-clean-install-windows-10-directly-without-having-upgrade-first.html","Windows 10 - Clean Install Directly without having to Upgrade First")</f>
        <v>Windows 10 - Clean Install Directly without having to Upgrade First</v>
      </c>
      <c r="B3984" s="9" t="s">
        <v>493</v>
      </c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</row>
    <row r="3985" ht="27.0" customHeight="1">
      <c r="A3985" s="8" t="str">
        <f>HYPERLINK("https://www.tenforums.com/tutorials/94479-clean-install-windows-10-without-dvd-usb-flash-drive.html","Windows 10 - Clean Install without DVD or USB Flash Drive")</f>
        <v>Windows 10 - Clean Install without DVD or USB Flash Drive</v>
      </c>
      <c r="B3985" s="9" t="s">
        <v>494</v>
      </c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</row>
    <row r="3986" ht="27.0" customHeight="1">
      <c r="A3986" s="11" t="s">
        <v>3177</v>
      </c>
      <c r="B3986" s="10" t="s">
        <v>1556</v>
      </c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</row>
    <row r="3987" ht="27.0" customHeight="1">
      <c r="A3987" s="11" t="str">
        <f>HYPERLINK("https://www.tenforums.com/tutorials/142728-set-windows-defender-antivirus-max-cpu-usage-scan-windows-10-a.html","Windows Defender Antivirus Maximum CPU Usage for a Scan - Specify in Windows 10")</f>
        <v>Windows Defender Antivirus Maximum CPU Usage for a Scan - Specify in Windows 10</v>
      </c>
      <c r="B3987" s="10" t="s">
        <v>3178</v>
      </c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</row>
    <row r="3988" ht="27.0" customHeight="1">
      <c r="A3988" s="11" t="s">
        <v>3179</v>
      </c>
      <c r="B3988" s="10" t="s">
        <v>1558</v>
      </c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</row>
    <row r="3989" ht="27.0" customHeight="1">
      <c r="A3989" s="11" t="s">
        <v>3180</v>
      </c>
      <c r="B3989" s="10" t="s">
        <v>1560</v>
      </c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</row>
    <row r="3990" ht="27.0" customHeight="1">
      <c r="A3990" s="11" t="s">
        <v>3181</v>
      </c>
      <c r="B3990" s="10" t="s">
        <v>1562</v>
      </c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</row>
    <row r="3991" ht="27.0" customHeight="1">
      <c r="A3991" s="11" t="str">
        <f>HYPERLINK("https://www.tenforums.com/tutorials/152869-how-enable-scan-network-files-windows-defender-windows-10-a.html","Windows Defender Antivirus Scan Network Files - Enable or Disable in Windows 10")</f>
        <v>Windows Defender Antivirus Scan Network Files - Enable or Disable in Windows 10</v>
      </c>
      <c r="B3991" s="10" t="s">
        <v>3182</v>
      </c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</row>
    <row r="3992" ht="27.0" customHeight="1">
      <c r="A3992" s="11" t="s">
        <v>3183</v>
      </c>
      <c r="B3992" s="10" t="s">
        <v>1564</v>
      </c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</row>
    <row r="3993" ht="27.0" customHeight="1">
      <c r="A3993" s="11" t="s">
        <v>3184</v>
      </c>
      <c r="B3993" s="10" t="s">
        <v>3185</v>
      </c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</row>
    <row r="3994" ht="27.0" customHeight="1">
      <c r="A3994" s="11" t="s">
        <v>3186</v>
      </c>
      <c r="B3994" s="10" t="s">
        <v>3187</v>
      </c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</row>
    <row r="3995" ht="27.0" customHeight="1">
      <c r="A3995" s="8" t="str">
        <f>HYPERLINK("https://www.tenforums.com/tutorials/80290-create-windows-defender-antivirus-shortcut-windows-10-a.html","Windows Defender Antivirus Shortcut - Create in Windows 10")</f>
        <v>Windows Defender Antivirus Shortcut - Create in Windows 10</v>
      </c>
      <c r="B3995" s="10" t="s">
        <v>3188</v>
      </c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</row>
    <row r="3996" ht="27.0" customHeight="1">
      <c r="A3996" s="11" t="s">
        <v>3189</v>
      </c>
      <c r="B3996" s="10" t="s">
        <v>1572</v>
      </c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</row>
    <row r="3997" ht="27.0" customHeight="1">
      <c r="A3997" s="11" t="str">
        <f>HYPERLINK("https://www.tenforums.com/tutorials/141225-find-windows-defender-antivirus-version-windows-10-a.html","Windows Defender Antivirus Version - Find in Windows 10")</f>
        <v>Windows Defender Antivirus Version - Find in Windows 10</v>
      </c>
      <c r="B3997" s="10" t="s">
        <v>3190</v>
      </c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</row>
    <row r="3998" ht="27.0" customHeight="1">
      <c r="A3998" s="8" t="str">
        <f t="shared" ref="A3998:V3998" si="2">HYPERLINK("https://www.tenforums.com/tutorials/113972-turn-advanced-graphics-application-guard-microsoft-edge.html","Windows Defender Application Guard for Microsoft Edge Advanced Graphics - Turn On or Off")</f>
        <v>Windows Defender Application Guard for Microsoft Edge Advanced Graphics - Turn On or Off</v>
      </c>
      <c r="B3998" s="8" t="str">
        <f t="shared" si="2"/>
        <v>Windows Defender Application Guard for Microsoft Edge Advanced Graphics - Turn On or Off</v>
      </c>
      <c r="C3998" s="8" t="str">
        <f t="shared" si="2"/>
        <v>Windows Defender Application Guard for Microsoft Edge Advanced Graphics - Turn On or Off</v>
      </c>
      <c r="D3998" s="8" t="str">
        <f t="shared" si="2"/>
        <v>Windows Defender Application Guard for Microsoft Edge Advanced Graphics - Turn On or Off</v>
      </c>
      <c r="E3998" s="8" t="str">
        <f t="shared" si="2"/>
        <v>Windows Defender Application Guard for Microsoft Edge Advanced Graphics - Turn On or Off</v>
      </c>
      <c r="F3998" s="8" t="str">
        <f t="shared" si="2"/>
        <v>Windows Defender Application Guard for Microsoft Edge Advanced Graphics - Turn On or Off</v>
      </c>
      <c r="G3998" s="8" t="str">
        <f t="shared" si="2"/>
        <v>Windows Defender Application Guard for Microsoft Edge Advanced Graphics - Turn On or Off</v>
      </c>
      <c r="H3998" s="8" t="str">
        <f t="shared" si="2"/>
        <v>Windows Defender Application Guard for Microsoft Edge Advanced Graphics - Turn On or Off</v>
      </c>
      <c r="I3998" s="8" t="str">
        <f t="shared" si="2"/>
        <v>Windows Defender Application Guard for Microsoft Edge Advanced Graphics - Turn On or Off</v>
      </c>
      <c r="J3998" s="8" t="str">
        <f t="shared" si="2"/>
        <v>Windows Defender Application Guard for Microsoft Edge Advanced Graphics - Turn On or Off</v>
      </c>
      <c r="K3998" s="8" t="str">
        <f t="shared" si="2"/>
        <v>Windows Defender Application Guard for Microsoft Edge Advanced Graphics - Turn On or Off</v>
      </c>
      <c r="L3998" s="8" t="str">
        <f t="shared" si="2"/>
        <v>Windows Defender Application Guard for Microsoft Edge Advanced Graphics - Turn On or Off</v>
      </c>
      <c r="M3998" s="8" t="str">
        <f t="shared" si="2"/>
        <v>Windows Defender Application Guard for Microsoft Edge Advanced Graphics - Turn On or Off</v>
      </c>
      <c r="N3998" s="8" t="str">
        <f t="shared" si="2"/>
        <v>Windows Defender Application Guard for Microsoft Edge Advanced Graphics - Turn On or Off</v>
      </c>
      <c r="O3998" s="8" t="str">
        <f t="shared" si="2"/>
        <v>Windows Defender Application Guard for Microsoft Edge Advanced Graphics - Turn On or Off</v>
      </c>
      <c r="P3998" s="8" t="str">
        <f t="shared" si="2"/>
        <v>Windows Defender Application Guard for Microsoft Edge Advanced Graphics - Turn On or Off</v>
      </c>
      <c r="Q3998" s="8" t="str">
        <f t="shared" si="2"/>
        <v>Windows Defender Application Guard for Microsoft Edge Advanced Graphics - Turn On or Off</v>
      </c>
      <c r="R3998" s="8" t="str">
        <f t="shared" si="2"/>
        <v>Windows Defender Application Guard for Microsoft Edge Advanced Graphics - Turn On or Off</v>
      </c>
      <c r="S3998" s="8" t="str">
        <f t="shared" si="2"/>
        <v>Windows Defender Application Guard for Microsoft Edge Advanced Graphics - Turn On or Off</v>
      </c>
      <c r="T3998" s="8" t="str">
        <f t="shared" si="2"/>
        <v>Windows Defender Application Guard for Microsoft Edge Advanced Graphics - Turn On or Off</v>
      </c>
      <c r="U3998" s="8" t="str">
        <f t="shared" si="2"/>
        <v>Windows Defender Application Guard for Microsoft Edge Advanced Graphics - Turn On or Off</v>
      </c>
      <c r="V3998" s="8" t="str">
        <f t="shared" si="2"/>
        <v>Windows Defender Application Guard for Microsoft Edge Advanced Graphics - Turn On or Off</v>
      </c>
    </row>
    <row r="3999" ht="27.0" customHeight="1">
      <c r="A3999" s="8" t="str">
        <f t="shared" ref="A3999:V3999" si="3">HYPERLINK("https://www.tenforums.com/tutorials/121200-turn-off-camera-mic-application-guard-microsoft-edge.html","Windows Defender Application Guard for Microsoft Edge Camera and Microphone - Turn On or Off")</f>
        <v>Windows Defender Application Guard for Microsoft Edge Camera and Microphone - Turn On or Off</v>
      </c>
      <c r="B3999" s="8" t="str">
        <f t="shared" si="3"/>
        <v>Windows Defender Application Guard for Microsoft Edge Camera and Microphone - Turn On or Off</v>
      </c>
      <c r="C3999" s="8" t="str">
        <f t="shared" si="3"/>
        <v>Windows Defender Application Guard for Microsoft Edge Camera and Microphone - Turn On or Off</v>
      </c>
      <c r="D3999" s="8" t="str">
        <f t="shared" si="3"/>
        <v>Windows Defender Application Guard for Microsoft Edge Camera and Microphone - Turn On or Off</v>
      </c>
      <c r="E3999" s="8" t="str">
        <f t="shared" si="3"/>
        <v>Windows Defender Application Guard for Microsoft Edge Camera and Microphone - Turn On or Off</v>
      </c>
      <c r="F3999" s="8" t="str">
        <f t="shared" si="3"/>
        <v>Windows Defender Application Guard for Microsoft Edge Camera and Microphone - Turn On or Off</v>
      </c>
      <c r="G3999" s="8" t="str">
        <f t="shared" si="3"/>
        <v>Windows Defender Application Guard for Microsoft Edge Camera and Microphone - Turn On or Off</v>
      </c>
      <c r="H3999" s="8" t="str">
        <f t="shared" si="3"/>
        <v>Windows Defender Application Guard for Microsoft Edge Camera and Microphone - Turn On or Off</v>
      </c>
      <c r="I3999" s="8" t="str">
        <f t="shared" si="3"/>
        <v>Windows Defender Application Guard for Microsoft Edge Camera and Microphone - Turn On or Off</v>
      </c>
      <c r="J3999" s="8" t="str">
        <f t="shared" si="3"/>
        <v>Windows Defender Application Guard for Microsoft Edge Camera and Microphone - Turn On or Off</v>
      </c>
      <c r="K3999" s="8" t="str">
        <f t="shared" si="3"/>
        <v>Windows Defender Application Guard for Microsoft Edge Camera and Microphone - Turn On or Off</v>
      </c>
      <c r="L3999" s="8" t="str">
        <f t="shared" si="3"/>
        <v>Windows Defender Application Guard for Microsoft Edge Camera and Microphone - Turn On or Off</v>
      </c>
      <c r="M3999" s="8" t="str">
        <f t="shared" si="3"/>
        <v>Windows Defender Application Guard for Microsoft Edge Camera and Microphone - Turn On or Off</v>
      </c>
      <c r="N3999" s="8" t="str">
        <f t="shared" si="3"/>
        <v>Windows Defender Application Guard for Microsoft Edge Camera and Microphone - Turn On or Off</v>
      </c>
      <c r="O3999" s="8" t="str">
        <f t="shared" si="3"/>
        <v>Windows Defender Application Guard for Microsoft Edge Camera and Microphone - Turn On or Off</v>
      </c>
      <c r="P3999" s="8" t="str">
        <f t="shared" si="3"/>
        <v>Windows Defender Application Guard for Microsoft Edge Camera and Microphone - Turn On or Off</v>
      </c>
      <c r="Q3999" s="8" t="str">
        <f t="shared" si="3"/>
        <v>Windows Defender Application Guard for Microsoft Edge Camera and Microphone - Turn On or Off</v>
      </c>
      <c r="R3999" s="8" t="str">
        <f t="shared" si="3"/>
        <v>Windows Defender Application Guard for Microsoft Edge Camera and Microphone - Turn On or Off</v>
      </c>
      <c r="S3999" s="8" t="str">
        <f t="shared" si="3"/>
        <v>Windows Defender Application Guard for Microsoft Edge Camera and Microphone - Turn On or Off</v>
      </c>
      <c r="T3999" s="8" t="str">
        <f t="shared" si="3"/>
        <v>Windows Defender Application Guard for Microsoft Edge Camera and Microphone - Turn On or Off</v>
      </c>
      <c r="U3999" s="8" t="str">
        <f t="shared" si="3"/>
        <v>Windows Defender Application Guard for Microsoft Edge Camera and Microphone - Turn On or Off</v>
      </c>
      <c r="V3999" s="8" t="str">
        <f t="shared" si="3"/>
        <v>Windows Defender Application Guard for Microsoft Edge Camera and Microphone - Turn On or Off</v>
      </c>
    </row>
    <row r="4000" ht="27.0" customHeight="1">
      <c r="A4000" s="8" t="str">
        <f t="shared" ref="A4000:V4000" si="4">HYPERLINK("https://www.tenforums.com/tutorials/113963-turn-off-copy-paste-application-guard-microsoft-edge.html","Windows Defender Application Guard for Microsoft Edge Copy and Paste - Turn On or Off")</f>
        <v>Windows Defender Application Guard for Microsoft Edge Copy and Paste - Turn On or Off</v>
      </c>
      <c r="B4000" s="8" t="str">
        <f t="shared" si="4"/>
        <v>Windows Defender Application Guard for Microsoft Edge Copy and Paste - Turn On or Off</v>
      </c>
      <c r="C4000" s="8" t="str">
        <f t="shared" si="4"/>
        <v>Windows Defender Application Guard for Microsoft Edge Copy and Paste - Turn On or Off</v>
      </c>
      <c r="D4000" s="8" t="str">
        <f t="shared" si="4"/>
        <v>Windows Defender Application Guard for Microsoft Edge Copy and Paste - Turn On or Off</v>
      </c>
      <c r="E4000" s="8" t="str">
        <f t="shared" si="4"/>
        <v>Windows Defender Application Guard for Microsoft Edge Copy and Paste - Turn On or Off</v>
      </c>
      <c r="F4000" s="8" t="str">
        <f t="shared" si="4"/>
        <v>Windows Defender Application Guard for Microsoft Edge Copy and Paste - Turn On or Off</v>
      </c>
      <c r="G4000" s="8" t="str">
        <f t="shared" si="4"/>
        <v>Windows Defender Application Guard for Microsoft Edge Copy and Paste - Turn On or Off</v>
      </c>
      <c r="H4000" s="8" t="str">
        <f t="shared" si="4"/>
        <v>Windows Defender Application Guard for Microsoft Edge Copy and Paste - Turn On or Off</v>
      </c>
      <c r="I4000" s="8" t="str">
        <f t="shared" si="4"/>
        <v>Windows Defender Application Guard for Microsoft Edge Copy and Paste - Turn On or Off</v>
      </c>
      <c r="J4000" s="8" t="str">
        <f t="shared" si="4"/>
        <v>Windows Defender Application Guard for Microsoft Edge Copy and Paste - Turn On or Off</v>
      </c>
      <c r="K4000" s="8" t="str">
        <f t="shared" si="4"/>
        <v>Windows Defender Application Guard for Microsoft Edge Copy and Paste - Turn On or Off</v>
      </c>
      <c r="L4000" s="8" t="str">
        <f t="shared" si="4"/>
        <v>Windows Defender Application Guard for Microsoft Edge Copy and Paste - Turn On or Off</v>
      </c>
      <c r="M4000" s="8" t="str">
        <f t="shared" si="4"/>
        <v>Windows Defender Application Guard for Microsoft Edge Copy and Paste - Turn On or Off</v>
      </c>
      <c r="N4000" s="8" t="str">
        <f t="shared" si="4"/>
        <v>Windows Defender Application Guard for Microsoft Edge Copy and Paste - Turn On or Off</v>
      </c>
      <c r="O4000" s="8" t="str">
        <f t="shared" si="4"/>
        <v>Windows Defender Application Guard for Microsoft Edge Copy and Paste - Turn On or Off</v>
      </c>
      <c r="P4000" s="8" t="str">
        <f t="shared" si="4"/>
        <v>Windows Defender Application Guard for Microsoft Edge Copy and Paste - Turn On or Off</v>
      </c>
      <c r="Q4000" s="8" t="str">
        <f t="shared" si="4"/>
        <v>Windows Defender Application Guard for Microsoft Edge Copy and Paste - Turn On or Off</v>
      </c>
      <c r="R4000" s="8" t="str">
        <f t="shared" si="4"/>
        <v>Windows Defender Application Guard for Microsoft Edge Copy and Paste - Turn On or Off</v>
      </c>
      <c r="S4000" s="8" t="str">
        <f t="shared" si="4"/>
        <v>Windows Defender Application Guard for Microsoft Edge Copy and Paste - Turn On or Off</v>
      </c>
      <c r="T4000" s="8" t="str">
        <f t="shared" si="4"/>
        <v>Windows Defender Application Guard for Microsoft Edge Copy and Paste - Turn On or Off</v>
      </c>
      <c r="U4000" s="8" t="str">
        <f t="shared" si="4"/>
        <v>Windows Defender Application Guard for Microsoft Edge Copy and Paste - Turn On or Off</v>
      </c>
      <c r="V4000" s="8" t="str">
        <f t="shared" si="4"/>
        <v>Windows Defender Application Guard for Microsoft Edge Copy and Paste - Turn On or Off</v>
      </c>
    </row>
    <row r="4001" ht="27.0" customHeight="1">
      <c r="A4001" s="8" t="str">
        <f t="shared" ref="A4001:V4001" si="5">HYPERLINK("https://www.tenforums.com/tutorials/87919-enable-data-persistence-microsoft-edge-application-guard.html","Windows Defender Application Guard for Microsoft Edge Data Persistence - Enable in Windows 10")</f>
        <v>Windows Defender Application Guard for Microsoft Edge Data Persistence - Enable in Windows 10</v>
      </c>
      <c r="B4001" s="8" t="str">
        <f t="shared" si="5"/>
        <v>Windows Defender Application Guard for Microsoft Edge Data Persistence - Enable in Windows 10</v>
      </c>
      <c r="C4001" s="8" t="str">
        <f t="shared" si="5"/>
        <v>Windows Defender Application Guard for Microsoft Edge Data Persistence - Enable in Windows 10</v>
      </c>
      <c r="D4001" s="8" t="str">
        <f t="shared" si="5"/>
        <v>Windows Defender Application Guard for Microsoft Edge Data Persistence - Enable in Windows 10</v>
      </c>
      <c r="E4001" s="8" t="str">
        <f t="shared" si="5"/>
        <v>Windows Defender Application Guard for Microsoft Edge Data Persistence - Enable in Windows 10</v>
      </c>
      <c r="F4001" s="8" t="str">
        <f t="shared" si="5"/>
        <v>Windows Defender Application Guard for Microsoft Edge Data Persistence - Enable in Windows 10</v>
      </c>
      <c r="G4001" s="8" t="str">
        <f t="shared" si="5"/>
        <v>Windows Defender Application Guard for Microsoft Edge Data Persistence - Enable in Windows 10</v>
      </c>
      <c r="H4001" s="8" t="str">
        <f t="shared" si="5"/>
        <v>Windows Defender Application Guard for Microsoft Edge Data Persistence - Enable in Windows 10</v>
      </c>
      <c r="I4001" s="8" t="str">
        <f t="shared" si="5"/>
        <v>Windows Defender Application Guard for Microsoft Edge Data Persistence - Enable in Windows 10</v>
      </c>
      <c r="J4001" s="8" t="str">
        <f t="shared" si="5"/>
        <v>Windows Defender Application Guard for Microsoft Edge Data Persistence - Enable in Windows 10</v>
      </c>
      <c r="K4001" s="8" t="str">
        <f t="shared" si="5"/>
        <v>Windows Defender Application Guard for Microsoft Edge Data Persistence - Enable in Windows 10</v>
      </c>
      <c r="L4001" s="8" t="str">
        <f t="shared" si="5"/>
        <v>Windows Defender Application Guard for Microsoft Edge Data Persistence - Enable in Windows 10</v>
      </c>
      <c r="M4001" s="8" t="str">
        <f t="shared" si="5"/>
        <v>Windows Defender Application Guard for Microsoft Edge Data Persistence - Enable in Windows 10</v>
      </c>
      <c r="N4001" s="8" t="str">
        <f t="shared" si="5"/>
        <v>Windows Defender Application Guard for Microsoft Edge Data Persistence - Enable in Windows 10</v>
      </c>
      <c r="O4001" s="8" t="str">
        <f t="shared" si="5"/>
        <v>Windows Defender Application Guard for Microsoft Edge Data Persistence - Enable in Windows 10</v>
      </c>
      <c r="P4001" s="8" t="str">
        <f t="shared" si="5"/>
        <v>Windows Defender Application Guard for Microsoft Edge Data Persistence - Enable in Windows 10</v>
      </c>
      <c r="Q4001" s="8" t="str">
        <f t="shared" si="5"/>
        <v>Windows Defender Application Guard for Microsoft Edge Data Persistence - Enable in Windows 10</v>
      </c>
      <c r="R4001" s="8" t="str">
        <f t="shared" si="5"/>
        <v>Windows Defender Application Guard for Microsoft Edge Data Persistence - Enable in Windows 10</v>
      </c>
      <c r="S4001" s="8" t="str">
        <f t="shared" si="5"/>
        <v>Windows Defender Application Guard for Microsoft Edge Data Persistence - Enable in Windows 10</v>
      </c>
      <c r="T4001" s="8" t="str">
        <f t="shared" si="5"/>
        <v>Windows Defender Application Guard for Microsoft Edge Data Persistence - Enable in Windows 10</v>
      </c>
      <c r="U4001" s="8" t="str">
        <f t="shared" si="5"/>
        <v>Windows Defender Application Guard for Microsoft Edge Data Persistence - Enable in Windows 10</v>
      </c>
      <c r="V4001" s="8" t="str">
        <f t="shared" si="5"/>
        <v>Windows Defender Application Guard for Microsoft Edge Data Persistence - Enable in Windows 10</v>
      </c>
    </row>
    <row r="4002" ht="27.0" customHeight="1">
      <c r="A4002" s="8" t="str">
        <f t="shared" ref="A4002:V4002" si="6">HYPERLINK("https://www.tenforums.com/tutorials/106072-enable-download-host-wdag-microsoft-edge-windows-10-a.html","Windows Defender Application Guard for Microsoft Edge - Enable Download to Host in Windows 10")</f>
        <v>Windows Defender Application Guard for Microsoft Edge - Enable Download to Host in Windows 10</v>
      </c>
      <c r="B4002" s="8" t="str">
        <f t="shared" si="6"/>
        <v>Windows Defender Application Guard for Microsoft Edge - Enable Download to Host in Windows 10</v>
      </c>
      <c r="C4002" s="8" t="str">
        <f t="shared" si="6"/>
        <v>Windows Defender Application Guard for Microsoft Edge - Enable Download to Host in Windows 10</v>
      </c>
      <c r="D4002" s="8" t="str">
        <f t="shared" si="6"/>
        <v>Windows Defender Application Guard for Microsoft Edge - Enable Download to Host in Windows 10</v>
      </c>
      <c r="E4002" s="8" t="str">
        <f t="shared" si="6"/>
        <v>Windows Defender Application Guard for Microsoft Edge - Enable Download to Host in Windows 10</v>
      </c>
      <c r="F4002" s="8" t="str">
        <f t="shared" si="6"/>
        <v>Windows Defender Application Guard for Microsoft Edge - Enable Download to Host in Windows 10</v>
      </c>
      <c r="G4002" s="8" t="str">
        <f t="shared" si="6"/>
        <v>Windows Defender Application Guard for Microsoft Edge - Enable Download to Host in Windows 10</v>
      </c>
      <c r="H4002" s="8" t="str">
        <f t="shared" si="6"/>
        <v>Windows Defender Application Guard for Microsoft Edge - Enable Download to Host in Windows 10</v>
      </c>
      <c r="I4002" s="8" t="str">
        <f t="shared" si="6"/>
        <v>Windows Defender Application Guard for Microsoft Edge - Enable Download to Host in Windows 10</v>
      </c>
      <c r="J4002" s="8" t="str">
        <f t="shared" si="6"/>
        <v>Windows Defender Application Guard for Microsoft Edge - Enable Download to Host in Windows 10</v>
      </c>
      <c r="K4002" s="8" t="str">
        <f t="shared" si="6"/>
        <v>Windows Defender Application Guard for Microsoft Edge - Enable Download to Host in Windows 10</v>
      </c>
      <c r="L4002" s="8" t="str">
        <f t="shared" si="6"/>
        <v>Windows Defender Application Guard for Microsoft Edge - Enable Download to Host in Windows 10</v>
      </c>
      <c r="M4002" s="8" t="str">
        <f t="shared" si="6"/>
        <v>Windows Defender Application Guard for Microsoft Edge - Enable Download to Host in Windows 10</v>
      </c>
      <c r="N4002" s="8" t="str">
        <f t="shared" si="6"/>
        <v>Windows Defender Application Guard for Microsoft Edge - Enable Download to Host in Windows 10</v>
      </c>
      <c r="O4002" s="8" t="str">
        <f t="shared" si="6"/>
        <v>Windows Defender Application Guard for Microsoft Edge - Enable Download to Host in Windows 10</v>
      </c>
      <c r="P4002" s="8" t="str">
        <f t="shared" si="6"/>
        <v>Windows Defender Application Guard for Microsoft Edge - Enable Download to Host in Windows 10</v>
      </c>
      <c r="Q4002" s="8" t="str">
        <f t="shared" si="6"/>
        <v>Windows Defender Application Guard for Microsoft Edge - Enable Download to Host in Windows 10</v>
      </c>
      <c r="R4002" s="8" t="str">
        <f t="shared" si="6"/>
        <v>Windows Defender Application Guard for Microsoft Edge - Enable Download to Host in Windows 10</v>
      </c>
      <c r="S4002" s="8" t="str">
        <f t="shared" si="6"/>
        <v>Windows Defender Application Guard for Microsoft Edge - Enable Download to Host in Windows 10</v>
      </c>
      <c r="T4002" s="8" t="str">
        <f t="shared" si="6"/>
        <v>Windows Defender Application Guard for Microsoft Edge - Enable Download to Host in Windows 10</v>
      </c>
      <c r="U4002" s="8" t="str">
        <f t="shared" si="6"/>
        <v>Windows Defender Application Guard for Microsoft Edge - Enable Download to Host in Windows 10</v>
      </c>
      <c r="V4002" s="8" t="str">
        <f t="shared" si="6"/>
        <v>Windows Defender Application Guard for Microsoft Edge - Enable Download to Host in Windows 10</v>
      </c>
    </row>
    <row r="4003" ht="27.0" customHeight="1">
      <c r="A4003" s="8" t="str">
        <f t="shared" ref="A4003:V4003" si="7">HYPERLINK("https://www.tenforums.com/tutorials/113968-turn-off-printing-application-guard-microsoft-edge.html","Windows Defender Application Guard for Microsoft Edge Printing - Turn On or Off")</f>
        <v>Windows Defender Application Guard for Microsoft Edge Printing - Turn On or Off</v>
      </c>
      <c r="B4003" s="8" t="str">
        <f t="shared" si="7"/>
        <v>Windows Defender Application Guard for Microsoft Edge Printing - Turn On or Off</v>
      </c>
      <c r="C4003" s="8" t="str">
        <f t="shared" si="7"/>
        <v>Windows Defender Application Guard for Microsoft Edge Printing - Turn On or Off</v>
      </c>
      <c r="D4003" s="8" t="str">
        <f t="shared" si="7"/>
        <v>Windows Defender Application Guard for Microsoft Edge Printing - Turn On or Off</v>
      </c>
      <c r="E4003" s="8" t="str">
        <f t="shared" si="7"/>
        <v>Windows Defender Application Guard for Microsoft Edge Printing - Turn On or Off</v>
      </c>
      <c r="F4003" s="8" t="str">
        <f t="shared" si="7"/>
        <v>Windows Defender Application Guard for Microsoft Edge Printing - Turn On or Off</v>
      </c>
      <c r="G4003" s="8" t="str">
        <f t="shared" si="7"/>
        <v>Windows Defender Application Guard for Microsoft Edge Printing - Turn On or Off</v>
      </c>
      <c r="H4003" s="8" t="str">
        <f t="shared" si="7"/>
        <v>Windows Defender Application Guard for Microsoft Edge Printing - Turn On or Off</v>
      </c>
      <c r="I4003" s="8" t="str">
        <f t="shared" si="7"/>
        <v>Windows Defender Application Guard for Microsoft Edge Printing - Turn On or Off</v>
      </c>
      <c r="J4003" s="8" t="str">
        <f t="shared" si="7"/>
        <v>Windows Defender Application Guard for Microsoft Edge Printing - Turn On or Off</v>
      </c>
      <c r="K4003" s="8" t="str">
        <f t="shared" si="7"/>
        <v>Windows Defender Application Guard for Microsoft Edge Printing - Turn On or Off</v>
      </c>
      <c r="L4003" s="8" t="str">
        <f t="shared" si="7"/>
        <v>Windows Defender Application Guard for Microsoft Edge Printing - Turn On or Off</v>
      </c>
      <c r="M4003" s="8" t="str">
        <f t="shared" si="7"/>
        <v>Windows Defender Application Guard for Microsoft Edge Printing - Turn On or Off</v>
      </c>
      <c r="N4003" s="8" t="str">
        <f t="shared" si="7"/>
        <v>Windows Defender Application Guard for Microsoft Edge Printing - Turn On or Off</v>
      </c>
      <c r="O4003" s="8" t="str">
        <f t="shared" si="7"/>
        <v>Windows Defender Application Guard for Microsoft Edge Printing - Turn On or Off</v>
      </c>
      <c r="P4003" s="8" t="str">
        <f t="shared" si="7"/>
        <v>Windows Defender Application Guard for Microsoft Edge Printing - Turn On or Off</v>
      </c>
      <c r="Q4003" s="8" t="str">
        <f t="shared" si="7"/>
        <v>Windows Defender Application Guard for Microsoft Edge Printing - Turn On or Off</v>
      </c>
      <c r="R4003" s="8" t="str">
        <f t="shared" si="7"/>
        <v>Windows Defender Application Guard for Microsoft Edge Printing - Turn On or Off</v>
      </c>
      <c r="S4003" s="8" t="str">
        <f t="shared" si="7"/>
        <v>Windows Defender Application Guard for Microsoft Edge Printing - Turn On or Off</v>
      </c>
      <c r="T4003" s="8" t="str">
        <f t="shared" si="7"/>
        <v>Windows Defender Application Guard for Microsoft Edge Printing - Turn On or Off</v>
      </c>
      <c r="U4003" s="8" t="str">
        <f t="shared" si="7"/>
        <v>Windows Defender Application Guard for Microsoft Edge Printing - Turn On or Off</v>
      </c>
      <c r="V4003" s="8" t="str">
        <f t="shared" si="7"/>
        <v>Windows Defender Application Guard for Microsoft Edge Printing - Turn On or Off</v>
      </c>
    </row>
    <row r="4004" ht="27.0" customHeight="1">
      <c r="A4004" s="8" t="str">
        <f t="shared" ref="A4004:V4004" si="8">HYPERLINK("https://www.tenforums.com/tutorials/113959-turn-off-save-data-application-guard-microsoft-edge.html","Windows Defender Application Guard for Microsoft Edge Save Data - Turn On or Off")</f>
        <v>Windows Defender Application Guard for Microsoft Edge Save Data - Turn On or Off</v>
      </c>
      <c r="B4004" s="8" t="str">
        <f t="shared" si="8"/>
        <v>Windows Defender Application Guard for Microsoft Edge Save Data - Turn On or Off</v>
      </c>
      <c r="C4004" s="8" t="str">
        <f t="shared" si="8"/>
        <v>Windows Defender Application Guard for Microsoft Edge Save Data - Turn On or Off</v>
      </c>
      <c r="D4004" s="8" t="str">
        <f t="shared" si="8"/>
        <v>Windows Defender Application Guard for Microsoft Edge Save Data - Turn On or Off</v>
      </c>
      <c r="E4004" s="8" t="str">
        <f t="shared" si="8"/>
        <v>Windows Defender Application Guard for Microsoft Edge Save Data - Turn On or Off</v>
      </c>
      <c r="F4004" s="8" t="str">
        <f t="shared" si="8"/>
        <v>Windows Defender Application Guard for Microsoft Edge Save Data - Turn On or Off</v>
      </c>
      <c r="G4004" s="8" t="str">
        <f t="shared" si="8"/>
        <v>Windows Defender Application Guard for Microsoft Edge Save Data - Turn On or Off</v>
      </c>
      <c r="H4004" s="8" t="str">
        <f t="shared" si="8"/>
        <v>Windows Defender Application Guard for Microsoft Edge Save Data - Turn On or Off</v>
      </c>
      <c r="I4004" s="8" t="str">
        <f t="shared" si="8"/>
        <v>Windows Defender Application Guard for Microsoft Edge Save Data - Turn On or Off</v>
      </c>
      <c r="J4004" s="8" t="str">
        <f t="shared" si="8"/>
        <v>Windows Defender Application Guard for Microsoft Edge Save Data - Turn On or Off</v>
      </c>
      <c r="K4004" s="8" t="str">
        <f t="shared" si="8"/>
        <v>Windows Defender Application Guard for Microsoft Edge Save Data - Turn On or Off</v>
      </c>
      <c r="L4004" s="8" t="str">
        <f t="shared" si="8"/>
        <v>Windows Defender Application Guard for Microsoft Edge Save Data - Turn On or Off</v>
      </c>
      <c r="M4004" s="8" t="str">
        <f t="shared" si="8"/>
        <v>Windows Defender Application Guard for Microsoft Edge Save Data - Turn On or Off</v>
      </c>
      <c r="N4004" s="8" t="str">
        <f t="shared" si="8"/>
        <v>Windows Defender Application Guard for Microsoft Edge Save Data - Turn On or Off</v>
      </c>
      <c r="O4004" s="8" t="str">
        <f t="shared" si="8"/>
        <v>Windows Defender Application Guard for Microsoft Edge Save Data - Turn On or Off</v>
      </c>
      <c r="P4004" s="8" t="str">
        <f t="shared" si="8"/>
        <v>Windows Defender Application Guard for Microsoft Edge Save Data - Turn On or Off</v>
      </c>
      <c r="Q4004" s="8" t="str">
        <f t="shared" si="8"/>
        <v>Windows Defender Application Guard for Microsoft Edge Save Data - Turn On or Off</v>
      </c>
      <c r="R4004" s="8" t="str">
        <f t="shared" si="8"/>
        <v>Windows Defender Application Guard for Microsoft Edge Save Data - Turn On or Off</v>
      </c>
      <c r="S4004" s="8" t="str">
        <f t="shared" si="8"/>
        <v>Windows Defender Application Guard for Microsoft Edge Save Data - Turn On or Off</v>
      </c>
      <c r="T4004" s="8" t="str">
        <f t="shared" si="8"/>
        <v>Windows Defender Application Guard for Microsoft Edge Save Data - Turn On or Off</v>
      </c>
      <c r="U4004" s="8" t="str">
        <f t="shared" si="8"/>
        <v>Windows Defender Application Guard for Microsoft Edge Save Data - Turn On or Off</v>
      </c>
      <c r="V4004" s="8" t="str">
        <f t="shared" si="8"/>
        <v>Windows Defender Application Guard for Microsoft Edge Save Data - Turn On or Off</v>
      </c>
    </row>
    <row r="4005" ht="27.0" customHeight="1">
      <c r="A4005" s="8" t="str">
        <f t="shared" ref="A4005:V4005" si="9">HYPERLINK("https://www.tenforums.com/tutorials/83607-turn-off-windows-defender-application-guard-windows-10-a.html","Windows Defender Application Guard for Microsoft Edge - Turn On or Off in Windows 10")</f>
        <v>Windows Defender Application Guard for Microsoft Edge - Turn On or Off in Windows 10</v>
      </c>
      <c r="B4005" s="8" t="str">
        <f t="shared" si="9"/>
        <v>Windows Defender Application Guard for Microsoft Edge - Turn On or Off in Windows 10</v>
      </c>
      <c r="C4005" s="8" t="str">
        <f t="shared" si="9"/>
        <v>Windows Defender Application Guard for Microsoft Edge - Turn On or Off in Windows 10</v>
      </c>
      <c r="D4005" s="8" t="str">
        <f t="shared" si="9"/>
        <v>Windows Defender Application Guard for Microsoft Edge - Turn On or Off in Windows 10</v>
      </c>
      <c r="E4005" s="8" t="str">
        <f t="shared" si="9"/>
        <v>Windows Defender Application Guard for Microsoft Edge - Turn On or Off in Windows 10</v>
      </c>
      <c r="F4005" s="8" t="str">
        <f t="shared" si="9"/>
        <v>Windows Defender Application Guard for Microsoft Edge - Turn On or Off in Windows 10</v>
      </c>
      <c r="G4005" s="8" t="str">
        <f t="shared" si="9"/>
        <v>Windows Defender Application Guard for Microsoft Edge - Turn On or Off in Windows 10</v>
      </c>
      <c r="H4005" s="8" t="str">
        <f t="shared" si="9"/>
        <v>Windows Defender Application Guard for Microsoft Edge - Turn On or Off in Windows 10</v>
      </c>
      <c r="I4005" s="8" t="str">
        <f t="shared" si="9"/>
        <v>Windows Defender Application Guard for Microsoft Edge - Turn On or Off in Windows 10</v>
      </c>
      <c r="J4005" s="8" t="str">
        <f t="shared" si="9"/>
        <v>Windows Defender Application Guard for Microsoft Edge - Turn On or Off in Windows 10</v>
      </c>
      <c r="K4005" s="8" t="str">
        <f t="shared" si="9"/>
        <v>Windows Defender Application Guard for Microsoft Edge - Turn On or Off in Windows 10</v>
      </c>
      <c r="L4005" s="8" t="str">
        <f t="shared" si="9"/>
        <v>Windows Defender Application Guard for Microsoft Edge - Turn On or Off in Windows 10</v>
      </c>
      <c r="M4005" s="8" t="str">
        <f t="shared" si="9"/>
        <v>Windows Defender Application Guard for Microsoft Edge - Turn On or Off in Windows 10</v>
      </c>
      <c r="N4005" s="8" t="str">
        <f t="shared" si="9"/>
        <v>Windows Defender Application Guard for Microsoft Edge - Turn On or Off in Windows 10</v>
      </c>
      <c r="O4005" s="8" t="str">
        <f t="shared" si="9"/>
        <v>Windows Defender Application Guard for Microsoft Edge - Turn On or Off in Windows 10</v>
      </c>
      <c r="P4005" s="8" t="str">
        <f t="shared" si="9"/>
        <v>Windows Defender Application Guard for Microsoft Edge - Turn On or Off in Windows 10</v>
      </c>
      <c r="Q4005" s="8" t="str">
        <f t="shared" si="9"/>
        <v>Windows Defender Application Guard for Microsoft Edge - Turn On or Off in Windows 10</v>
      </c>
      <c r="R4005" s="8" t="str">
        <f t="shared" si="9"/>
        <v>Windows Defender Application Guard for Microsoft Edge - Turn On or Off in Windows 10</v>
      </c>
      <c r="S4005" s="8" t="str">
        <f t="shared" si="9"/>
        <v>Windows Defender Application Guard for Microsoft Edge - Turn On or Off in Windows 10</v>
      </c>
      <c r="T4005" s="8" t="str">
        <f t="shared" si="9"/>
        <v>Windows Defender Application Guard for Microsoft Edge - Turn On or Off in Windows 10</v>
      </c>
      <c r="U4005" s="8" t="str">
        <f t="shared" si="9"/>
        <v>Windows Defender Application Guard for Microsoft Edge - Turn On or Off in Windows 10</v>
      </c>
      <c r="V4005" s="8" t="str">
        <f t="shared" si="9"/>
        <v>Windows Defender Application Guard for Microsoft Edge - Turn On or Off in Windows 10</v>
      </c>
    </row>
    <row r="4006" ht="27.0" customHeight="1">
      <c r="A4006" s="12" t="str">
        <f t="shared" ref="A4006:V4006" si="10">HYPERLINK("https://www.tenforums.com/tutorials/83614-open-new-application-guard-window-microsoft-edge.html","Windows Defender Application Guard - Open in Microsoft Edge in Windows 10")</f>
        <v>Windows Defender Application Guard - Open in Microsoft Edge in Windows 10</v>
      </c>
      <c r="B4006" s="12" t="str">
        <f t="shared" si="10"/>
        <v>Windows Defender Application Guard - Open in Microsoft Edge in Windows 10</v>
      </c>
      <c r="C4006" s="12" t="str">
        <f t="shared" si="10"/>
        <v>Windows Defender Application Guard - Open in Microsoft Edge in Windows 10</v>
      </c>
      <c r="D4006" s="12" t="str">
        <f t="shared" si="10"/>
        <v>Windows Defender Application Guard - Open in Microsoft Edge in Windows 10</v>
      </c>
      <c r="E4006" s="12" t="str">
        <f t="shared" si="10"/>
        <v>Windows Defender Application Guard - Open in Microsoft Edge in Windows 10</v>
      </c>
      <c r="F4006" s="12" t="str">
        <f t="shared" si="10"/>
        <v>Windows Defender Application Guard - Open in Microsoft Edge in Windows 10</v>
      </c>
      <c r="G4006" s="12" t="str">
        <f t="shared" si="10"/>
        <v>Windows Defender Application Guard - Open in Microsoft Edge in Windows 10</v>
      </c>
      <c r="H4006" s="12" t="str">
        <f t="shared" si="10"/>
        <v>Windows Defender Application Guard - Open in Microsoft Edge in Windows 10</v>
      </c>
      <c r="I4006" s="12" t="str">
        <f t="shared" si="10"/>
        <v>Windows Defender Application Guard - Open in Microsoft Edge in Windows 10</v>
      </c>
      <c r="J4006" s="12" t="str">
        <f t="shared" si="10"/>
        <v>Windows Defender Application Guard - Open in Microsoft Edge in Windows 10</v>
      </c>
      <c r="K4006" s="12" t="str">
        <f t="shared" si="10"/>
        <v>Windows Defender Application Guard - Open in Microsoft Edge in Windows 10</v>
      </c>
      <c r="L4006" s="12" t="str">
        <f t="shared" si="10"/>
        <v>Windows Defender Application Guard - Open in Microsoft Edge in Windows 10</v>
      </c>
      <c r="M4006" s="12" t="str">
        <f t="shared" si="10"/>
        <v>Windows Defender Application Guard - Open in Microsoft Edge in Windows 10</v>
      </c>
      <c r="N4006" s="12" t="str">
        <f t="shared" si="10"/>
        <v>Windows Defender Application Guard - Open in Microsoft Edge in Windows 10</v>
      </c>
      <c r="O4006" s="12" t="str">
        <f t="shared" si="10"/>
        <v>Windows Defender Application Guard - Open in Microsoft Edge in Windows 10</v>
      </c>
      <c r="P4006" s="12" t="str">
        <f t="shared" si="10"/>
        <v>Windows Defender Application Guard - Open in Microsoft Edge in Windows 10</v>
      </c>
      <c r="Q4006" s="12" t="str">
        <f t="shared" si="10"/>
        <v>Windows Defender Application Guard - Open in Microsoft Edge in Windows 10</v>
      </c>
      <c r="R4006" s="12" t="str">
        <f t="shared" si="10"/>
        <v>Windows Defender Application Guard - Open in Microsoft Edge in Windows 10</v>
      </c>
      <c r="S4006" s="12" t="str">
        <f t="shared" si="10"/>
        <v>Windows Defender Application Guard - Open in Microsoft Edge in Windows 10</v>
      </c>
      <c r="T4006" s="12" t="str">
        <f t="shared" si="10"/>
        <v>Windows Defender Application Guard - Open in Microsoft Edge in Windows 10</v>
      </c>
      <c r="U4006" s="12" t="str">
        <f t="shared" si="10"/>
        <v>Windows Defender Application Guard - Open in Microsoft Edge in Windows 10</v>
      </c>
      <c r="V4006" s="12" t="str">
        <f t="shared" si="10"/>
        <v>Windows Defender Application Guard - Open in Microsoft Edge in Windows 10</v>
      </c>
    </row>
    <row r="4007" ht="27.0" customHeight="1">
      <c r="A4007" s="8" t="str">
        <f>HYPERLINK("https://www.tenforums.com/tutorials/113430-add-remove-allowed-apps-controlled-folder-access-windows-10-a.html","Windows Defender Exploit Guard Controlled Folder Access - Add or Remove Allowed Apps in Windows 10")</f>
        <v>Windows Defender Exploit Guard Controlled Folder Access - Add or Remove Allowed Apps in Windows 10</v>
      </c>
      <c r="B4007" s="9" t="s">
        <v>622</v>
      </c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</row>
    <row r="4008" ht="27.0" customHeight="1">
      <c r="A4008" s="8" t="str">
        <f>HYPERLINK("https://www.tenforums.com/tutorials/87858-add-protected-folders-controlled-folder-access-windows-10-a.html","Windows Defender Exploit Guard Controlled Folder Access - Add or Remove Protected Folders in Windows 10")</f>
        <v>Windows Defender Exploit Guard Controlled Folder Access - Add or Remove Protected Folders in Windows 10</v>
      </c>
      <c r="B4008" s="9" t="s">
        <v>623</v>
      </c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</row>
    <row r="4009" ht="27.0" customHeight="1">
      <c r="A4009" s="8" t="str">
        <f>HYPERLINK("https://www.tenforums.com/tutorials/113380-enable-disable-controlled-folder-access-windows-10-a.html","Windows Defender Exploit Guard Controlled Folder Access - Enable or Disable in Windows 10")</f>
        <v>Windows Defender Exploit Guard Controlled Folder Access - Enable or Disable in Windows 10</v>
      </c>
      <c r="B4009" s="9" t="s">
        <v>626</v>
      </c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</row>
    <row r="4010" ht="27.0" customHeight="1">
      <c r="A4010" s="8" t="str">
        <f>HYPERLINK("https://www.tenforums.com/tutorials/98100-enable-windows-defender-exploit-guard-network-protection-windows-10-a.html","Windows Defender Exploit Guard Network Protection - Enable or Disable in Windows 10")</f>
        <v>Windows Defender Exploit Guard Network Protection - Enable or Disable in Windows 10</v>
      </c>
      <c r="B4010" s="9" t="s">
        <v>3191</v>
      </c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</row>
    <row r="4011" ht="27.0" customHeight="1">
      <c r="A4011" s="8" t="str">
        <f>HYPERLINK("https://www.tenforums.com/tutorials/87845-change-windows-defender-exploit-protection-settings-windows-10-a.html","Windows Defender Exploit Protection Settings - Change in Windows 10")</f>
        <v>Windows Defender Exploit Protection Settings - Change in Windows 10</v>
      </c>
      <c r="B4011" s="9" t="s">
        <v>961</v>
      </c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</row>
    <row r="4012" ht="27.0" customHeight="1">
      <c r="A4012" s="8" t="str">
        <f>HYPERLINK("https://www.tenforums.com/tutorials/105533-enable-disable-windows-defender-exploit-protection-settings.html","Windows Defender Exploit Protection Settings - Enable or Disable in Windows 10")</f>
        <v>Windows Defender Exploit Protection Settings - Enable or Disable in Windows 10</v>
      </c>
      <c r="B4012" s="9" t="s">
        <v>962</v>
      </c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</row>
    <row r="4013" ht="27.0" customHeight="1">
      <c r="A4013" s="8" t="str">
        <f>HYPERLINK("https://www.tenforums.com/tutorials/96474-export-import-exploit-protection-settings-windows-10-a.html","Windows Defender Exploit Protection Settings - Export and Import in Windows 10")</f>
        <v>Windows Defender Exploit Protection Settings - Export and Import in Windows 10</v>
      </c>
      <c r="B4013" s="9" t="s">
        <v>963</v>
      </c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</row>
    <row r="4014" ht="27.0" customHeight="1">
      <c r="A4014" s="8" t="str">
        <f>HYPERLINK("https://www.tenforums.com/tutorials/94310-add-windows-defender-firewall-context-menu-windows-10-a.html","Windows Defender Firewall context menu - Add in Windows 10")</f>
        <v>Windows Defender Firewall context menu - Add in Windows 10</v>
      </c>
      <c r="B4014" s="9" t="s">
        <v>3192</v>
      </c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</row>
    <row r="4015" ht="27.0" customHeight="1">
      <c r="A4015" s="8" t="str">
        <f>HYPERLINK("https://www.tenforums.com/tutorials/51514-turn-off-limited-periodic-scanning-windows-10-a.html","Windows Defender Limited Periodic Scanning - Turn On or Off in Windows 10 ")</f>
        <v>Windows Defender Limited Periodic Scanning - Turn On or Off in Windows 10 </v>
      </c>
      <c r="B4015" s="9" t="s">
        <v>3193</v>
      </c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</row>
    <row r="4016" ht="27.0" customHeight="1">
      <c r="A4016" s="11" t="s">
        <v>3194</v>
      </c>
      <c r="B4016" s="10" t="s">
        <v>1575</v>
      </c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</row>
    <row r="4017" ht="27.0" customHeight="1">
      <c r="A4017" s="11" t="s">
        <v>3195</v>
      </c>
      <c r="B4017" s="10" t="s">
        <v>1577</v>
      </c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</row>
    <row r="4018" ht="30.0" customHeight="1">
      <c r="A4018" s="8" t="str">
        <f>HYPERLINK("https://www.tenforums.com/tutorials/70549-windows-defender-scan-archive-files-enable-disable-windows-10-a.html","Windows Defender Scan Archive Files - Enable or Disable in Windows 10 ")</f>
        <v>Windows Defender Scan Archive Files - Enable or Disable in Windows 10 </v>
      </c>
      <c r="B4018" s="9" t="s">
        <v>3196</v>
      </c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</row>
    <row r="4019" ht="30.0" customHeight="1">
      <c r="A4019" s="8" t="str">
        <f>HYPERLINK("https://www.tenforums.com/tutorials/84796-how-scan-windows-defender-windows-10-a.html","Windows Defender - Scan Files, Folders, and Drives in Windows 10")</f>
        <v>Windows Defender - Scan Files, Folders, and Drives in Windows 10</v>
      </c>
      <c r="B4019" s="10" t="s">
        <v>3197</v>
      </c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</row>
    <row r="4020" ht="30.0" customHeight="1">
      <c r="A4020" s="8" t="str">
        <f>HYPERLINK("https://www.tenforums.com/tutorials/70530-windows-defender-scan-mapped-network-drives-enable-windows-10-a.html","Windows Defender Scan Mapped Network Drives - Enable in Windows 10 ")</f>
        <v>Windows Defender Scan Mapped Network Drives - Enable in Windows 10 </v>
      </c>
      <c r="B4020" s="9" t="s">
        <v>3198</v>
      </c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</row>
    <row r="4021" ht="30.0" customHeight="1">
      <c r="A4021" s="8" t="str">
        <f>HYPERLINK("https://www.tenforums.com/tutorials/70503-windows-defender-scan-removable-drives-enable-windows-10-a.html","Windows Defender Scan Removable Drives - Enable in Windows 10 ")</f>
        <v>Windows Defender Scan Removable Drives - Enable in Windows 10 </v>
      </c>
      <c r="B4021" s="9" t="s">
        <v>3199</v>
      </c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</row>
    <row r="4022" ht="27.0" customHeight="1">
      <c r="A4022" s="8" t="str">
        <f>HYPERLINK("https://www.tenforums.com/tutorials/6118-windows-defender-settings-shortcut-create-windows-10-a.html","Windows Defender Settings shortcut - Create in Windows 10")</f>
        <v>Windows Defender Settings shortcut - Create in Windows 10</v>
      </c>
      <c r="B4022" s="9" t="s">
        <v>3200</v>
      </c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</row>
    <row r="4023" ht="30.0" customHeight="1">
      <c r="A4023" s="11" t="s">
        <v>3201</v>
      </c>
      <c r="B4023" s="10" t="s">
        <v>2765</v>
      </c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</row>
    <row r="4024" ht="27.75" customHeight="1">
      <c r="A4024" s="11" t="s">
        <v>3202</v>
      </c>
      <c r="B4024" s="10" t="s">
        <v>1681</v>
      </c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</row>
    <row r="4025" ht="27.0" customHeight="1">
      <c r="A4025" s="11" t="s">
        <v>3203</v>
      </c>
      <c r="B4025" s="10" t="s">
        <v>1583</v>
      </c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</row>
    <row r="4026" ht="32.25" customHeight="1">
      <c r="A4026" s="8" t="str">
        <f>HYPERLINK("https://www.tenforums.com/tutorials/117837-enable-disable-bypassing-smartscreen-sites-microsoft-edge.html","Windows Defender SmartScreen Prompts for Sites in Microsoft Edge - Enable or Disable Bypassing in Windows 10")</f>
        <v>Windows Defender SmartScreen Prompts for Sites in Microsoft Edge - Enable or Disable Bypassing in Windows 10</v>
      </c>
      <c r="B4026" s="9" t="s">
        <v>1854</v>
      </c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</row>
    <row r="4027" ht="27.0" customHeight="1">
      <c r="A4027" s="8" t="str">
        <f>HYPERLINK("https://www.tenforums.com/tutorials/5548-windows-device-recovery-tool-recover-windows-10-mobile-phone.html","Windows Device Recovery Tool - Recover Windows 10 Mobile Phone")</f>
        <v>Windows Device Recovery Tool - Recover Windows 10 Mobile Phone</v>
      </c>
      <c r="B4027" s="9" t="s">
        <v>3204</v>
      </c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</row>
    <row r="4028" ht="27.0" customHeight="1">
      <c r="A4028" s="8" t="str">
        <f>HYPERLINK("https://www.tenforums.com/tutorials/134329-check-windows-display-driver-model-version-wddm-support-windows.html","Windows Display Driver Model Version - Check for WDDM Support in Windows")</f>
        <v>Windows Display Driver Model Version - Check for WDDM Support in Windows</v>
      </c>
      <c r="B4028" s="9" t="s">
        <v>3155</v>
      </c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</row>
    <row r="4029" ht="27.0" customHeight="1">
      <c r="A4029" s="8" t="str">
        <f>HYPERLINK("https://www.tenforums.com/tutorials/2108-windows-10-dual-boot-windows-7-windows-8-a.html","Windows 10 - Dual Boot with Windows 7 or Windows 8")</f>
        <v>Windows 10 - Dual Boot with Windows 7 or Windows 8</v>
      </c>
      <c r="B4029" s="9" t="s">
        <v>895</v>
      </c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</row>
    <row r="4030" ht="27.0" customHeight="1">
      <c r="A4030" s="11" t="str">
        <f>HYPERLINK("https://www.tenforums.com/tutorials/151011-how-install-windows-10x-dual-screen-emulator-windows-10-a.html","Windows 10X Dual Screen Emulator - Install in Windows 10")</f>
        <v>Windows 10X Dual Screen Emulator - Install in Windows 10</v>
      </c>
      <c r="B4030" s="10" t="s">
        <v>1875</v>
      </c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</row>
    <row r="4031" ht="27.0" customHeight="1">
      <c r="A4031" s="8" t="str">
        <f>HYPERLINK("https://www.tenforums.com/tutorials/22749-windows-10-edition-see-edition-you-have-installed.html","Windows 10 Edition - See which edition you have Installed")</f>
        <v>Windows 10 Edition - See which edition you have Installed</v>
      </c>
      <c r="B4031" s="9" t="s">
        <v>907</v>
      </c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</row>
    <row r="4032" ht="27.0" customHeight="1">
      <c r="A4032" s="8" t="str">
        <f>HYPERLINK("https://www.tenforums.com/tutorials/108795-change-windows-error-problem-reporting-settings-windows-10-a.html","Windows Error Problem Reporting Settings - Change in Windows 10")</f>
        <v>Windows Error Problem Reporting Settings - Change in Windows 10</v>
      </c>
      <c r="B4032" s="9" t="s">
        <v>2416</v>
      </c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</row>
    <row r="4033" ht="27.0" customHeight="1">
      <c r="A4033" s="8" t="str">
        <f>HYPERLINK("https://www.tenforums.com/tutorials/107232-enable-disable-windows-error-reporting-windows-10-a.html","Windows Error Reporting - Enable or Disable in Windows 10")</f>
        <v>Windows Error Reporting - Enable or Disable in Windows 10</v>
      </c>
      <c r="B4033" s="9" t="s">
        <v>944</v>
      </c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</row>
    <row r="4034" ht="27.0" customHeight="1">
      <c r="A4034" s="8" t="str">
        <f>HYPERLINK("https://www.tenforums.com/tutorials/82029-get-windows-experience-index-wei-score-windows-10-a.html","Windows Experience Index (WEI) Score - Get in Windows 10")</f>
        <v>Windows Experience Index (WEI) Score - Get in Windows 10</v>
      </c>
      <c r="B4034" s="10" t="s">
        <v>3205</v>
      </c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</row>
    <row r="4035" ht="27.0" customHeight="1">
      <c r="A4035" s="8" t="str">
        <f>HYPERLINK("https://www.tenforums.com/tutorials/7764-compare-windows-10-editions.html","Windows Features - Compare Between Windows 10 Editions")</f>
        <v>Windows Features - Compare Between Windows 10 Editions</v>
      </c>
      <c r="B4035" s="9" t="s">
        <v>558</v>
      </c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</row>
    <row r="4036" ht="27.0" customHeight="1">
      <c r="A4036" s="8" t="str">
        <f>HYPERLINK("https://www.tenforums.com/tutorials/99025-enable-disable-access-windows-features-windows-10-a.html","Windows Features - Enable or Disable Access to in Windows 10")</f>
        <v>Windows Features - Enable or Disable Access to in Windows 10</v>
      </c>
      <c r="B4036" s="9" t="s">
        <v>3206</v>
      </c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</row>
    <row r="4037" ht="27.0" customHeight="1">
      <c r="A4037" s="8" t="str">
        <f>HYPERLINK("https://www.tenforums.com/tutorials/7247-windows-features-turn-off-windows-10-a.html","Windows Features - Turn On or Off in Windows 10")</f>
        <v>Windows Features - Turn On or Off in Windows 10</v>
      </c>
      <c r="B4037" s="9" t="s">
        <v>3207</v>
      </c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</row>
    <row r="4038" ht="27.0" customHeight="1">
      <c r="A4038" s="8" t="str">
        <f>HYPERLINK("https://www.tenforums.com/tutorials/2441-feedback-frequency-change-windows-10-a.html","Windows Feedback Frequency - Change in Windows 10")</f>
        <v>Windows Feedback Frequency - Change in Windows 10</v>
      </c>
      <c r="B4038" s="9" t="s">
        <v>992</v>
      </c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</row>
    <row r="4039" ht="27.0" customHeight="1">
      <c r="A4039" s="8" t="str">
        <f>HYPERLINK("https://www.tenforums.com/tutorials/7054-feedback-send-microsoft-windows-10-a.html","Windows Feedback - Send Feedback to Microsoft")</f>
        <v>Windows Feedback - Send Feedback to Microsoft</v>
      </c>
      <c r="B4039" s="9" t="s">
        <v>993</v>
      </c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</row>
    <row r="4040" ht="27.0" customHeight="1">
      <c r="A4040" s="8" t="str">
        <f>HYPERLINK("https://www.tenforums.com/tutorials/7032-feedback-options-change-windows-10-a.html","Windows Feedback Options - Change in Windows 10")</f>
        <v>Windows Feedback Options - Change in Windows 10</v>
      </c>
      <c r="B4040" s="9" t="s">
        <v>3208</v>
      </c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</row>
    <row r="4041" ht="27.0" customHeight="1">
      <c r="A4041" s="8" t="str">
        <f>HYPERLINK("https://www.tenforums.com/tutorials/7054-feedback-send-microsoft-windows-10-a.html","Windows Feedback - Send Feedback to Microsoft in Windows 10")</f>
        <v>Windows Feedback - Send Feedback to Microsoft in Windows 10</v>
      </c>
      <c r="B4041" s="9" t="s">
        <v>993</v>
      </c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</row>
    <row r="4042" ht="27.0" customHeight="1">
      <c r="A4042" s="11" t="s">
        <v>3209</v>
      </c>
      <c r="B4042" s="10" t="s">
        <v>3210</v>
      </c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</row>
    <row r="4043" ht="27.0" customHeight="1">
      <c r="A4043" s="8" t="str">
        <f>HYPERLINK("https://www.tenforums.com/tutorials/70903-windows-firewall-allowed-apps-add-remove-windows-10-a.html","Windows Firewall Allowed Apps - Add or Remove in Windows 10 ")</f>
        <v>Windows Firewall Allowed Apps - Add or Remove in Windows 10 </v>
      </c>
      <c r="B4043" s="9" t="s">
        <v>3211</v>
      </c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</row>
    <row r="4044" ht="27.0" customHeight="1">
      <c r="A4044" s="8" t="str">
        <f>HYPERLINK("https://www.tenforums.com/tutorials/94310-add-windows-defender-firewall-context-menu-windows-10-a.html","Windows Firewall context menu - Add in Windows 10")</f>
        <v>Windows Firewall context menu - Add in Windows 10</v>
      </c>
      <c r="B4044" s="9" t="s">
        <v>3192</v>
      </c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</row>
    <row r="4045" ht="27.0" customHeight="1">
      <c r="A4045" s="8" t="str">
        <f>HYPERLINK("https://www.tenforums.com/tutorials/79424-turn-off-windows-firewall-notifications-windows-10-a.html","Windows Firewall Notifications - Turn On or Off in Windows 10")</f>
        <v>Windows Firewall Notifications - Turn On or Off in Windows 10</v>
      </c>
      <c r="B4045" s="10" t="s">
        <v>3212</v>
      </c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</row>
    <row r="4046" ht="27.0" customHeight="1">
      <c r="A4046" s="8" t="str">
        <f>HYPERLINK("https://www.tenforums.com/tutorials/70749-windows-firewall-restore-default-settings-windows-10-a.html","Windows Firewall - Restore Default Settings in Windows 10 ")</f>
        <v>Windows Firewall - Restore Default Settings in Windows 10 </v>
      </c>
      <c r="B4046" s="9" t="s">
        <v>3213</v>
      </c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</row>
    <row r="4047" ht="27.0" customHeight="1">
      <c r="A4047" s="8" t="str">
        <f>HYPERLINK("https://www.tenforums.com/tutorials/70757-windows-firewall-settings-backup-restore-windows-10-a.html","Windows Firewall Settings - Backup and Restore in Windows 10 ")</f>
        <v>Windows Firewall Settings - Backup and Restore in Windows 10 </v>
      </c>
      <c r="B4047" s="9" t="s">
        <v>3214</v>
      </c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</row>
    <row r="4048" ht="27.0" customHeight="1">
      <c r="A4048" s="8" t="str">
        <f>HYPERLINK("https://www.tenforums.com/tutorials/70699-windows-firewall-turn-off-windows-10-a.html","Windows Firewall - Turn On or Off in Windows 10 ")</f>
        <v>Windows Firewall - Turn On or Off in Windows 10 </v>
      </c>
      <c r="B4048" s="9" t="s">
        <v>3215</v>
      </c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</row>
    <row r="4049" ht="27.0" customHeight="1">
      <c r="A4049" s="8" t="str">
        <f>HYPERLINK("https://www.tenforums.com/tutorials/4097-windows-10-go-back-previous-build.html","Windows 10 - Go Back to the Previous Build")</f>
        <v>Windows 10 - Go Back to the Previous Build</v>
      </c>
      <c r="B4049" s="9" t="s">
        <v>3216</v>
      </c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</row>
    <row r="4050" ht="27.0" customHeight="1">
      <c r="A4050" s="8" t="str">
        <f>HYPERLINK("https://www.tenforums.com/tutorials/117987-enable-disable-windows-hello-biometrics-windows-10-a.html","Windows Hello Biometrics - Enable or Disable Use of in Windows 10")</f>
        <v>Windows Hello Biometrics - Enable or Disable Use of in Windows 10</v>
      </c>
      <c r="B4050" s="9" t="s">
        <v>282</v>
      </c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</row>
    <row r="4051" ht="27.0" customHeight="1">
      <c r="A4051" s="8" t="str">
        <f>HYPERLINK("https://www.tenforums.com/tutorials/101265-enable-enhanced-anti-spoofing-windows-hello-face-authentification.html","Windows Hello Face Authentification - Enable Enhanced Anti-Spoofing in Windows 10")</f>
        <v>Windows Hello Face Authentification - Enable Enhanced Anti-Spoofing in Windows 10</v>
      </c>
      <c r="B4051" s="9" t="s">
        <v>934</v>
      </c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</row>
    <row r="4052" ht="27.0" customHeight="1">
      <c r="A4052" s="8" t="str">
        <f>HYPERLINK("https://www.tenforums.com/tutorials/26507-face-windows-hello-remove-windows-10-a.html","Windows Hello Face - Remove in Windows 10")</f>
        <v>Windows Hello Face - Remove in Windows 10</v>
      </c>
      <c r="B4052" s="9" t="s">
        <v>970</v>
      </c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</row>
    <row r="4053" ht="27.0" customHeight="1">
      <c r="A4053" s="8" t="str">
        <f>HYPERLINK("https://www.tenforums.com/tutorials/26492-face-set-up-windows-hello-windows-10-a.html","Windows Hello Face - Set up in Windows 10")</f>
        <v>Windows Hello Face - Set up in Windows 10</v>
      </c>
      <c r="B4053" s="9" t="s">
        <v>3217</v>
      </c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</row>
    <row r="4054" ht="27.0" customHeight="1">
      <c r="A4054" s="8" t="str">
        <f>HYPERLINK("https://www.tenforums.com/tutorials/38044-face-turn-off-automatically-unlock-screen-windows-10-a.html","Windows Hello Face - Turn On or Off Automatically Unlock Screen in Windows 10")</f>
        <v>Windows Hello Face - Turn On or Off Automatically Unlock Screen in Windows 10</v>
      </c>
      <c r="B4054" s="9" t="s">
        <v>972</v>
      </c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</row>
    <row r="4055" ht="27.0" customHeight="1">
      <c r="A4055" s="8" t="str">
        <f>HYPERLINK("https://www.tenforums.com/tutorials/9097-fingerprint-add-remove-windows-10-a.html","Windows Hello Fingerprint - Add or Remove in Windows 10")</f>
        <v>Windows Hello Fingerprint - Add or Remove in Windows 10</v>
      </c>
      <c r="B4055" s="9" t="s">
        <v>14</v>
      </c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</row>
    <row r="4056" ht="27.0" customHeight="1">
      <c r="A4056" s="8" t="str">
        <f>HYPERLINK("https://www.tenforums.com/tutorials/74856-windows-hello-improve-face-recognition-windows-10-a.html","Windows Hello - Improve Face Recognition in Windows 10")</f>
        <v>Windows Hello - Improve Face Recognition in Windows 10</v>
      </c>
      <c r="B4056" s="10" t="s">
        <v>969</v>
      </c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</row>
    <row r="4057" ht="27.0" customHeight="1">
      <c r="A4057" s="11" t="str">
        <f>HYPERLINK("https://www.tenforums.com/tutorials/138564-enable-disable-passwordless-sign-microsoft-accounts.html","Windows Hello Sign-in for Microsoft Accounts - Turn On or Off to Require in Windows 10")</f>
        <v>Windows Hello Sign-in for Microsoft Accounts - Turn On or Off to Require in Windows 10</v>
      </c>
      <c r="B4057" s="10" t="s">
        <v>1554</v>
      </c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</row>
    <row r="4058" ht="27.0" customHeight="1">
      <c r="A4058" s="8" t="str">
        <f>HYPERLINK("https://www.tenforums.com/tutorials/3020-windows-10-image-customize-audit-mode-sysprep.html","Windows 10 Image - Customize in Audit Mode with Sysprep")</f>
        <v>Windows 10 Image - Customize in Audit Mode with Sysprep</v>
      </c>
      <c r="B4058" s="9" t="s">
        <v>3218</v>
      </c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</row>
    <row r="4059" ht="27.0" customHeight="1">
      <c r="A4059" s="11" t="str">
        <f>HYPERLINK("https://www.tenforums.com/tutorials/152238-how-add-repair-windows-image-context-menu-windows-10-a.html","Windows Image - Add Repair Windows Image Context Menu in Windows 10")</f>
        <v>Windows Image - Add Repair Windows Image Context Menu in Windows 10</v>
      </c>
      <c r="B4059" s="10" t="s">
        <v>2553</v>
      </c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</row>
    <row r="4060" ht="27.0" customHeight="1">
      <c r="A4060" s="8" t="str">
        <f>HYPERLINK("https://www.tenforums.com/tutorials/84331-apply-windows-image-using-dism-instead-clean-install.html","Windows Image - Apply using DISM Instead of Clean Install")</f>
        <v>Windows Image - Apply using DISM Instead of Clean Install</v>
      </c>
      <c r="B4060" s="10" t="s">
        <v>3219</v>
      </c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</row>
    <row r="4061" ht="27.0" customHeight="1">
      <c r="A4061" s="8" t="str">
        <f>HYPERLINK("https://www.tenforums.com/tutorials/48147-windows-ink-workspace-button-hide-show-taskbar-windows-10-a.html","Windows Ink Workspace Button - Hide or Show on Taskbar in Windows 10")</f>
        <v>Windows Ink Workspace Button - Hide or Show on Taskbar in Windows 10</v>
      </c>
      <c r="B4061" s="9" t="s">
        <v>2993</v>
      </c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</row>
    <row r="4062" ht="27.0" customHeight="1">
      <c r="A4062" s="8" t="str">
        <f>HYPERLINK("https://www.tenforums.com/tutorials/55771-windows-ink-workspace-enable-disable-windows-10-a.html","Windows Ink Workspace - Enable or Disable in Windows 10 ")</f>
        <v>Windows Ink Workspace - Enable or Disable in Windows 10 </v>
      </c>
      <c r="B4062" s="9" t="s">
        <v>3220</v>
      </c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</row>
    <row r="4063" ht="27.0" customHeight="1">
      <c r="A4063" s="8" t="str">
        <f>HYPERLINK("https://www.tenforums.com/tutorials/55767-windows-ink-workspace-suggested-apps-enable-disable-windows-10-a.html","Windows Ink Workspace Suggested Apps - Enable or Disable in Windows 10 ")</f>
        <v>Windows Ink Workspace Suggested Apps - Enable or Disable in Windows 10 </v>
      </c>
      <c r="B4063" s="9" t="s">
        <v>3221</v>
      </c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</row>
    <row r="4064" ht="27.0" customHeight="1">
      <c r="A4064" s="8" t="str">
        <f>HYPERLINK("https://www.tenforums.com/tutorials/96555-windows-insider-clean-install-latest-fast-ring-build.html","Windows Insider - Clean install latest Fast Ring build of Windows 10")</f>
        <v>Windows Insider - Clean install latest Fast Ring build of Windows 10</v>
      </c>
      <c r="B4064" s="9" t="s">
        <v>491</v>
      </c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</row>
    <row r="4065" ht="27.0" customHeight="1">
      <c r="A4065" s="8" t="str">
        <f>HYPERLINK("https://www.tenforums.com/tutorials/86202-use-hyper-v-virtual-machine-get-windows-10-insider-iso.html","Windows 10 Insider ISO images - get with Hyper-V virtual machine")</f>
        <v>Windows 10 Insider ISO images - get with Hyper-V virtual machine</v>
      </c>
      <c r="B4065" s="9" t="s">
        <v>1267</v>
      </c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</row>
    <row r="4066" ht="27.0" customHeight="1">
      <c r="A4066" s="8" t="str">
        <f>HYPERLINK("https://www.tenforums.com/tutorials/126540-windows-insider-get-latest-fast-ring-iso-image.html","Windows Insider - Get Latest Fast Ring ISO image")</f>
        <v>Windows Insider - Get Latest Fast Ring ISO image</v>
      </c>
      <c r="B4066" s="9" t="s">
        <v>3222</v>
      </c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</row>
    <row r="4067" ht="27.0" customHeight="1">
      <c r="A4067" s="11" t="s">
        <v>3223</v>
      </c>
      <c r="B4067" s="10" t="s">
        <v>1305</v>
      </c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</row>
    <row r="4068" ht="27.0" customHeight="1">
      <c r="A4068" s="11" t="s">
        <v>3224</v>
      </c>
      <c r="B4068" s="10" t="s">
        <v>1308</v>
      </c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</row>
    <row r="4069" ht="27.0" customHeight="1">
      <c r="A4069" s="11" t="s">
        <v>3225</v>
      </c>
      <c r="B4069" s="10" t="s">
        <v>1310</v>
      </c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</row>
    <row r="4070" ht="27.0" customHeight="1">
      <c r="A4070" s="11" t="s">
        <v>3226</v>
      </c>
      <c r="B4070" s="10" t="s">
        <v>1312</v>
      </c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</row>
    <row r="4071" ht="27.0" customHeight="1">
      <c r="A4071" s="8" t="str">
        <f>HYPERLINK("https://www.tenforums.com/tutorials/70690-windows-insider-program-settings-page-add-remove-windows-10-a.html","Windows Insider Program Settings Page - Add or Remove in Windows 10 ")</f>
        <v>Windows Insider Program Settings Page - Add or Remove in Windows 10 </v>
      </c>
      <c r="B4071" s="9" t="s">
        <v>2695</v>
      </c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</row>
    <row r="4072" ht="27.0" customHeight="1">
      <c r="A4072" s="8" t="str">
        <f>HYPERLINK("https://www.tenforums.com/tutorials/89857-skip-ahead-next-release-windows-10-insiders-fast-ring.html","Windows Insiders - Skip Ahead to the Next Windows Release")</f>
        <v>Windows Insiders - Skip Ahead to the Next Windows Release</v>
      </c>
      <c r="B4072" s="9" t="s">
        <v>1313</v>
      </c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</row>
    <row r="4073" ht="27.0" customHeight="1">
      <c r="A4073" s="8" t="str">
        <f>HYPERLINK("https://www.tenforums.com/tutorials/131765-apply-unattended-answer-file-windows-10-install-media.html","Windows 10 install media - Apply unattended answer file")</f>
        <v>Windows 10 install media - Apply unattended answer file</v>
      </c>
      <c r="B4073" s="9" t="s">
        <v>3227</v>
      </c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</row>
    <row r="4074" ht="27.0" customHeight="1">
      <c r="A4074" s="11" t="str">
        <f>HYPERLINK("https://www.tenforums.com/tutorials/139119-native-boot-virtual-hard-disk-how-upgrade-windows.html","Windows 10 Installed on VHD - Upgrade")</f>
        <v>Windows 10 Installed on VHD - Upgrade</v>
      </c>
      <c r="B4074" s="10" t="s">
        <v>3091</v>
      </c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</row>
    <row r="4075" ht="27.0" customHeight="1">
      <c r="A4075" s="8" t="str">
        <f>HYPERLINK("https://www.tenforums.com/tutorials/9230-windows-10-iso-download.html","Windows 10 ISO Download")</f>
        <v>Windows 10 ISO Download</v>
      </c>
      <c r="B4075" s="9" t="s">
        <v>1341</v>
      </c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</row>
    <row r="4076" ht="27.0" customHeight="1">
      <c r="A4076" s="8" t="str">
        <f>HYPERLINK("https://www.tenforums.com/tutorials/72031-windows-10-iso-image-create-existing-installation.html","Windows 10 ISO image - Create from Existing Installation ")</f>
        <v>Windows 10 ISO image - Create from Existing Installation </v>
      </c>
      <c r="B4076" s="9" t="s">
        <v>1344</v>
      </c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</row>
    <row r="4077" ht="27.0" customHeight="1">
      <c r="A4077" s="8" t="str">
        <f>HYPERLINK("https://www.tenforums.com/tutorials/31840-keyboard-shortcuts-apps-windows-10-a.html","Windows Journal Keyboard Shortcuts in Windows 10")</f>
        <v>Windows Journal Keyboard Shortcuts in Windows 10</v>
      </c>
      <c r="B4077" s="9" t="s">
        <v>190</v>
      </c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</row>
    <row r="4078" ht="27.0" customHeight="1">
      <c r="A4078" s="8" t="str">
        <f>HYPERLINK("https://www.tenforums.com/tutorials/73314-enable-disable-windows-key-windows-10-a.html","Windows Key - Enable or Disable in Windows 10")</f>
        <v>Windows Key - Enable or Disable in Windows 10</v>
      </c>
      <c r="B4078" s="9" t="s">
        <v>3228</v>
      </c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</row>
    <row r="4079" ht="27.0" customHeight="1">
      <c r="A4079" s="8" t="str">
        <f>HYPERLINK("https://www.tenforums.com/tutorials/49586-windows-license-type-determine-if-oem-retail-volume.html","Windows License Type - Determine if OEM, Retail, or Volume")</f>
        <v>Windows License Type - Determine if OEM, Retail, or Volume</v>
      </c>
      <c r="B4079" s="9" t="s">
        <v>1401</v>
      </c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</row>
    <row r="4080" ht="27.0" customHeight="1">
      <c r="A4080" s="8" t="str">
        <f>HYPERLINK("https://www.tenforums.com/tutorials/95101-install-uninstall-windows-media-player-windows-10-a.html","Windows Media Player - Install or Uninstall in Windows 10")</f>
        <v>Windows Media Player - Install or Uninstall in Windows 10</v>
      </c>
      <c r="B4080" s="9" t="s">
        <v>3229</v>
      </c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</row>
    <row r="4081" ht="27.0" customHeight="1">
      <c r="A4081" s="8" t="str">
        <f>HYPERLINK("https://www.tenforums.com/tutorials/91174-run-windows-memory-diagnostics-tool-windows-10-a.html","Windows Memory Diagnostics Tool - Run in Windows 10")</f>
        <v>Windows Memory Diagnostics Tool - Run in Windows 10</v>
      </c>
      <c r="B4081" s="9" t="s">
        <v>1517</v>
      </c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</row>
    <row r="4082" ht="27.0" customHeight="1">
      <c r="A4082" s="8" t="str">
        <f>HYPERLINK("https://www.tenforums.com/tutorials/91178-read-memory-diagnostics-tool-results-event-viewer-windows-10-a.html","Windows Memory Diagnostics Tool Test Results - Read in Event Viewer in Windows 10")</f>
        <v>Windows Memory Diagnostics Tool Test Results - Read in Event Viewer in Windows 10</v>
      </c>
      <c r="B4082" s="9" t="s">
        <v>953</v>
      </c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</row>
    <row r="4083" ht="27.0" customHeight="1">
      <c r="A4083" s="8" t="str">
        <f>HYPERLINK("https://www.tenforums.com/tutorials/93494-check-if-your-pc-supports-windows-mixed-reality-windows-10-a.html","Windows Mixed Reality - Check if PC Supports n Windows 10")</f>
        <v>Windows Mixed Reality - Check if PC Supports n Windows 10</v>
      </c>
      <c r="B4083" s="9" t="s">
        <v>1916</v>
      </c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</row>
    <row r="4084" ht="27.0" customHeight="1">
      <c r="A4084" s="8" t="str">
        <f>HYPERLINK("https://www.tenforums.com/tutorials/126514-run-desktop-win32-apps-windows-mixed-reality-windows-10-a.html","Windows Mixed Reality - Run Desktop (Win32) apps in Windows 10")</f>
        <v>Windows Mixed Reality - Run Desktop (Win32) apps in Windows 10</v>
      </c>
      <c r="B4084" s="9" t="s">
        <v>1930</v>
      </c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</row>
    <row r="4085" ht="27.0" customHeight="1">
      <c r="A4085" s="8" t="str">
        <f>HYPERLINK("https://www.tenforums.com/tutorials/50664-windows-10-mobile-insider-preview-builds-stop-receiving.html","Windows 10 Mobile Insider Preview Builds - Stop Receiving ")</f>
        <v>Windows 10 Mobile Insider Preview Builds - Stop Receiving </v>
      </c>
      <c r="B4085" s="9" t="s">
        <v>1306</v>
      </c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</row>
    <row r="4086" ht="27.0" customHeight="1">
      <c r="A4086" s="8" t="str">
        <f>HYPERLINK("https://www.tenforums.com/tutorials/5575-windows-10-mobile-insider-preview-phones-update.html","Windows 10 Mobile Insider Preview for Phones - Update to")</f>
        <v>Windows 10 Mobile Insider Preview for Phones - Update to</v>
      </c>
      <c r="B4086" s="9" t="s">
        <v>3230</v>
      </c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</row>
    <row r="4087" ht="27.0" customHeight="1">
      <c r="A4087" s="8" t="str">
        <f>HYPERLINK("https://www.tenforums.com/tutorials/50640-windows-10-mobile-insider-program-change-insider-level.html","Windows 10 Mobile Insider Program - Change Insider Level ")</f>
        <v>Windows 10 Mobile Insider Program - Change Insider Level </v>
      </c>
      <c r="B4087" s="9" t="s">
        <v>3231</v>
      </c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</row>
    <row r="4088" ht="27.0" customHeight="1">
      <c r="A4088" s="8" t="str">
        <f>HYPERLINK("https://www.tenforums.com/tutorials/39663-windows-10-mobile-phone-build-number-find.html","Windows 10 Mobile Phone Build Number - Find")</f>
        <v>Windows 10 Mobile Phone Build Number - Find</v>
      </c>
      <c r="B4088" s="9" t="s">
        <v>356</v>
      </c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</row>
    <row r="4089" ht="27.0" customHeight="1">
      <c r="A4089" s="8" t="str">
        <f>HYPERLINK("https://www.tenforums.com/tutorials/27883-windows-10-mobile-phone-erase-online.html","Windows 10 Mobile Phone - Erase Online")</f>
        <v>Windows 10 Mobile Phone - Erase Online</v>
      </c>
      <c r="B4089" s="9" t="s">
        <v>943</v>
      </c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</row>
    <row r="4090" ht="27.0" customHeight="1">
      <c r="A4090" s="8" t="str">
        <f>HYPERLINK("https://www.tenforums.com/tutorials/39665-windows-10-mobile-phone-firmware-revision-number-find.html","Windows 10 Mobile Phone Firmware Revision Number - Find")</f>
        <v>Windows 10 Mobile Phone Firmware Revision Number - Find</v>
      </c>
      <c r="B4090" s="9" t="s">
        <v>1096</v>
      </c>
      <c r="C4090" s="19"/>
      <c r="D4090" s="19"/>
      <c r="E4090" s="19"/>
      <c r="F4090" s="19"/>
      <c r="G4090" s="19"/>
      <c r="H4090" s="19"/>
      <c r="I4090" s="19"/>
      <c r="J4090" s="19"/>
      <c r="K4090" s="19"/>
      <c r="L4090" s="19"/>
      <c r="M4090" s="19"/>
      <c r="N4090" s="19"/>
      <c r="O4090" s="19"/>
      <c r="P4090" s="19"/>
      <c r="Q4090" s="19"/>
      <c r="R4090" s="19"/>
      <c r="S4090" s="19"/>
      <c r="T4090" s="19"/>
      <c r="U4090" s="19"/>
      <c r="V4090" s="19"/>
    </row>
    <row r="4091" ht="27.0" customHeight="1">
      <c r="A4091" s="8" t="str">
        <f>HYPERLINK("https://www.tenforums.com/tutorials/31779-keyboard-shortcuts-continuum-windows-10-mobile-phones.html","Windows 10 Mobile Phone Keyboard Shortcuts in Continuum")</f>
        <v>Windows 10 Mobile Phone Keyboard Shortcuts in Continuum</v>
      </c>
      <c r="B4091" s="9" t="s">
        <v>595</v>
      </c>
      <c r="C4091" s="19"/>
      <c r="D4091" s="19"/>
      <c r="E4091" s="19"/>
      <c r="F4091" s="19"/>
      <c r="G4091" s="19"/>
      <c r="H4091" s="19"/>
      <c r="I4091" s="19"/>
      <c r="J4091" s="19"/>
      <c r="K4091" s="19"/>
      <c r="L4091" s="19"/>
      <c r="M4091" s="19"/>
      <c r="N4091" s="19"/>
      <c r="O4091" s="19"/>
      <c r="P4091" s="19"/>
      <c r="Q4091" s="19"/>
      <c r="R4091" s="19"/>
      <c r="S4091" s="19"/>
      <c r="T4091" s="19"/>
      <c r="U4091" s="19"/>
      <c r="V4091" s="19"/>
    </row>
    <row r="4092" ht="27.0" customHeight="1">
      <c r="A4092" s="8" t="str">
        <f>HYPERLINK("https://www.tenforums.com/tutorials/27782-windows-10-mobile-phone-lock-online.html","Windows 10 Mobile Phone - Lock Online")</f>
        <v>Windows 10 Mobile Phone - Lock Online</v>
      </c>
      <c r="B4092" s="9" t="s">
        <v>1418</v>
      </c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</row>
    <row r="4093" ht="27.0" customHeight="1">
      <c r="A4093" s="8" t="str">
        <f>HYPERLINK("https://www.tenforums.com/tutorials/5546-device-name-change-windows-10-mobile-phones.html","Windows 10 Mobile Phone Name - Change")</f>
        <v>Windows 10 Mobile Phone Name - Change</v>
      </c>
      <c r="B4093" s="9" t="s">
        <v>764</v>
      </c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</row>
    <row r="4094" ht="27.0" customHeight="1">
      <c r="A4094" s="8" t="str">
        <f>HYPERLINK("https://www.tenforums.com/tutorials/119796-get-windows-10-mobile-phone-notifications-cortana-pc.html","Windows 10 Mobile Phone Notifications - Get from Cortana on Windows 10 PC")</f>
        <v>Windows 10 Mobile Phone Notifications - Get from Cortana on Windows 10 PC</v>
      </c>
      <c r="B4094" s="9" t="s">
        <v>646</v>
      </c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</row>
    <row r="4095" ht="27.0" customHeight="1">
      <c r="A4095" s="8" t="str">
        <f>HYPERLINK("https://www.tenforums.com/tutorials/32614-windows-10-mobile-phone-number-find.html","Windows 10 Mobile Phone Number - Find")</f>
        <v>Windows 10 Mobile Phone Number - Find</v>
      </c>
      <c r="B4095" s="9" t="s">
        <v>2246</v>
      </c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</row>
    <row r="4096" ht="27.0" customHeight="1">
      <c r="A4096" s="8" t="str">
        <f>HYPERLINK("https://www.tenforums.com/tutorials/27671-windows-10-mobile-phone-ring-online.html","Windows 10 Mobile Phone - Ring Online")</f>
        <v>Windows 10 Mobile Phone - Ring Online</v>
      </c>
      <c r="B4096" s="9" t="s">
        <v>2579</v>
      </c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</row>
    <row r="4097" ht="27.0" customHeight="1">
      <c r="A4097" s="8" t="str">
        <f>HYPERLINK("https://www.tenforums.com/tutorials/92265-enable-windows-mobility-center-desktop-windows-10-pc.html","Windows Mobility Center - Enable on a Desktop Windows 10 PC")</f>
        <v>Windows Mobility Center - Enable on a Desktop Windows 10 PC</v>
      </c>
      <c r="B4097" s="9" t="s">
        <v>3232</v>
      </c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</row>
    <row r="4098" ht="27.0" customHeight="1">
      <c r="A4098" s="8" t="str">
        <f>HYPERLINK("https://www.tenforums.com/tutorials/92301-enable-disable-windows-mobility-center-windows-10-a.html","Windows Mobility Center - Enable or Disable in Windows 10")</f>
        <v>Windows Mobility Center - Enable or Disable in Windows 10</v>
      </c>
      <c r="B4098" s="9" t="s">
        <v>3233</v>
      </c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</row>
    <row r="4099" ht="27.0" customHeight="1">
      <c r="A4099" s="8" t="str">
        <f>HYPERLINK("https://www.tenforums.com/tutorials/115279-open-windows-mobility-center-windows-10-a.html","Windows Mobility Center - Open in Windows 10")</f>
        <v>Windows Mobility Center - Open in Windows 10</v>
      </c>
      <c r="B4099" s="9" t="s">
        <v>3234</v>
      </c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</row>
    <row r="4100" ht="27.0" customHeight="1">
      <c r="A4100" s="8" t="str">
        <f>HYPERLINK("https://www.tenforums.com/tutorials/45888-windows-mobility-center-reset-default-open-position-windows-10-a.html","Windows Mobility Center - Reset Default Open Position in Windows 10 ")</f>
        <v>Windows Mobility Center - Reset Default Open Position in Windows 10 </v>
      </c>
      <c r="B4100" s="9" t="s">
        <v>3235</v>
      </c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</row>
    <row r="4101" ht="27.0" customHeight="1">
      <c r="A4101" s="8" t="str">
        <f>HYPERLINK("https://www.tenforums.com/tutorials/122007-add-windows-mode-context-menu-light-dark-theme-windows-10-a.html","Windows Mode Context Menu for Light or Dark Theme - Add in Windows 10")</f>
        <v>Windows Mode Context Menu for Light or Dark Theme - Add in Windows 10</v>
      </c>
      <c r="B4101" s="9" t="s">
        <v>3236</v>
      </c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</row>
    <row r="4102" ht="27.0" customHeight="1">
      <c r="A4102" s="8" t="str">
        <f>HYPERLINK("https://www.tenforums.com/tutorials/2066-windows-old-folder-delete-windows-10-a.html","Windows.old Folder - Delete in Windows 10")</f>
        <v>Windows.old Folder - Delete in Windows 10</v>
      </c>
      <c r="B4102" s="9" t="s">
        <v>2395</v>
      </c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</row>
    <row r="4103" ht="27.0" customHeight="1">
      <c r="A4103" s="11" t="str">
        <f>HYPERLINK("https://www.tenforums.com/tutorials/148005-how-restore-files-windows-old-folder-windows-10-a.html","Windows.old Folder - Restore Files from in Windows 10")</f>
        <v>Windows.old Folder - Restore Files from in Windows 10</v>
      </c>
      <c r="B4103" s="10" t="s">
        <v>3237</v>
      </c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</row>
    <row r="4104" ht="27.0" customHeight="1">
      <c r="A4104" s="8" t="str">
        <f>HYPERLINK("https://www.tenforums.com/tutorials/26120-optimize-performance-windows-10-a.html","Windows 10 - Optimize Performance")</f>
        <v>Windows 10 - Optimize Performance</v>
      </c>
      <c r="B4104" s="9" t="s">
        <v>2191</v>
      </c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</row>
    <row r="4105" ht="27.0" customHeight="1">
      <c r="A4105" s="8" t="str">
        <f>HYPERLINK("https://www.tenforums.com/tutorials/55798-windows-10-original-install-date-time-find.html","Windows 10 Original Install Date and Time - Find ")</f>
        <v>Windows 10 Original Install Date and Time - Find </v>
      </c>
      <c r="B4105" s="9" t="s">
        <v>1314</v>
      </c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</row>
    <row r="4106" ht="27.0" customHeight="1">
      <c r="A4106" s="8" t="str">
        <f>HYPERLINK("https://www.tenforums.com/tutorials/117625-download-install-windows-performance-toolkit-windows-10-a.html","Windows Performance Toolkit - Download and Install in Windows 10")</f>
        <v>Windows Performance Toolkit - Download and Install in Windows 10</v>
      </c>
      <c r="B4106" s="9" t="s">
        <v>3238</v>
      </c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</row>
    <row r="4107" ht="27.0" customHeight="1">
      <c r="A4107" s="8" t="str">
        <f>HYPERLINK("https://www.tenforums.com/tutorials/80208-change-windows-photo-viewer-background-color-windows.html","Windows Photo Viewer - Change Background Color in Windows")</f>
        <v>Windows Photo Viewer - Change Background Color in Windows</v>
      </c>
      <c r="B4107" s="10" t="s">
        <v>3239</v>
      </c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</row>
    <row r="4108" ht="27.0" customHeight="1">
      <c r="A4108" s="8" t="str">
        <f>HYPERLINK("https://www.tenforums.com/tutorials/45910-windows-photo-viewer-reset-default-open-position-size-windows.html","Windows Photo Viewer - Reset Default Open Position and Size in Windows")</f>
        <v>Windows Photo Viewer - Reset Default Open Position and Size in Windows</v>
      </c>
      <c r="B4108" s="9" t="s">
        <v>3240</v>
      </c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</row>
    <row r="4109" ht="27.0" customHeight="1">
      <c r="A4109" s="8" t="str">
        <f>HYPERLINK("https://www.tenforums.com/tutorials/14312-windows-photo-viewer-restore-windows-10-a.html","Windows Photo Viewer - Restore in Windows 10")</f>
        <v>Windows Photo Viewer - Restore in Windows 10</v>
      </c>
      <c r="B4109" s="9" t="s">
        <v>3241</v>
      </c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</row>
    <row r="4110" ht="27.0" customHeight="1">
      <c r="A4110" s="8" t="str">
        <f>HYPERLINK("https://www.tenforums.com/tutorials/25721-windows-powershell-elevated-open-windows-10-a.html","Windows PowerShell Elevated - Open in Windows 10")</f>
        <v>Windows PowerShell Elevated - Open in Windows 10</v>
      </c>
      <c r="B4110" s="9" t="s">
        <v>909</v>
      </c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</row>
    <row r="4111" ht="27.0" customHeight="1">
      <c r="A4111" s="8" t="str">
        <f>HYPERLINK("https://www.tenforums.com/tutorials/111654-enable-disable-windows-powershell-2-0-windows-10-a.html","Windows PowerShell 2.0 - Enable or Disable in Windows 10")</f>
        <v>Windows PowerShell 2.0 - Enable or Disable in Windows 10</v>
      </c>
      <c r="B4111" s="9" t="s">
        <v>2373</v>
      </c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</row>
    <row r="4112" ht="27.0" customHeight="1">
      <c r="A4112" s="11" t="str">
        <f>HYPERLINK("https://www.tenforums.com/tutorials/145830-how-install-uninstall-windows-powershell-ise-windows-10-a.html","Windows PowerShell ISE - Install or Uninstall in Windows 10")</f>
        <v>Windows PowerShell ISE - Install or Uninstall in Windows 10</v>
      </c>
      <c r="B4112" s="10" t="s">
        <v>3242</v>
      </c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</row>
    <row r="4113" ht="27.0" customHeight="1">
      <c r="A4113" s="8" t="str">
        <f>HYPERLINK("https://www.tenforums.com/tutorials/25581-windows-powershell-open-windows-10-a.html","Windows PowerShell - Open in Windows 10")</f>
        <v>Windows PowerShell - Open in Windows 10</v>
      </c>
      <c r="B4113" s="9" t="s">
        <v>2378</v>
      </c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</row>
    <row r="4114" ht="27.0" customHeight="1">
      <c r="A4114" s="8" t="str">
        <f>HYPERLINK("https://www.tenforums.com/tutorials/38595-recover-windows-10-recovery-drive.html","Windows 10 - Recover from a Drive")</f>
        <v>Windows 10 - Recover from a Drive</v>
      </c>
      <c r="B4114" s="9" t="s">
        <v>2491</v>
      </c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</row>
    <row r="4115" ht="27.0" customHeight="1">
      <c r="A4115" s="8" t="str">
        <f>HYPERLINK("https://www.tenforums.com/tutorials/2294-advanced-startup-options-boot-windows-10-a.html","Windows Recovery Environment - Boot to in Windows 10")</f>
        <v>Windows Recovery Environment - Boot to in Windows 10</v>
      </c>
      <c r="B4115" s="9" t="s">
        <v>100</v>
      </c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</row>
    <row r="4116" ht="27.0" customHeight="1">
      <c r="A4116" s="11" t="s">
        <v>3243</v>
      </c>
      <c r="B4116" s="9" t="s">
        <v>3244</v>
      </c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</row>
    <row r="4117" ht="27.0" customHeight="1">
      <c r="A4117" s="8" t="str">
        <f>HYPERLINK("https://www.tenforums.com/tutorials/90761-install-windows-10-s-windows-10-pc.html","Windows 10 S - Install on a Windows 10 PC")</f>
        <v>Windows 10 S - Install on a Windows 10 PC</v>
      </c>
      <c r="B4117" s="9" t="s">
        <v>1315</v>
      </c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</row>
    <row r="4118" ht="27.0" customHeight="1">
      <c r="A4118" s="8" t="str">
        <f>HYPERLINK("https://www.tenforums.com/tutorials/110119-enable-s-mode-windows-10-a.html","Windows 10 in S mode - Enable")</f>
        <v>Windows 10 in S mode - Enable</v>
      </c>
      <c r="B4118" s="9" t="s">
        <v>2593</v>
      </c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</row>
    <row r="4119" ht="26.25" customHeight="1">
      <c r="A4119" s="11" t="s">
        <v>3245</v>
      </c>
      <c r="B4119" s="10" t="s">
        <v>2602</v>
      </c>
      <c r="C4119" s="35"/>
      <c r="D4119" s="35"/>
      <c r="E4119" s="35"/>
      <c r="F4119" s="35"/>
      <c r="G4119" s="35"/>
      <c r="H4119" s="35"/>
      <c r="I4119" s="35"/>
      <c r="J4119" s="35"/>
      <c r="K4119" s="35"/>
      <c r="L4119" s="35"/>
      <c r="M4119" s="35"/>
      <c r="N4119" s="35"/>
      <c r="O4119" s="35"/>
      <c r="P4119" s="35"/>
      <c r="Q4119" s="35"/>
      <c r="R4119" s="35"/>
      <c r="S4119" s="35"/>
      <c r="T4119" s="35"/>
      <c r="U4119" s="35"/>
      <c r="V4119" s="35"/>
    </row>
    <row r="4120" ht="26.25" customHeight="1">
      <c r="A4120" s="11" t="s">
        <v>3246</v>
      </c>
      <c r="B4120" s="10" t="s">
        <v>2604</v>
      </c>
      <c r="C4120" s="35"/>
      <c r="D4120" s="35"/>
      <c r="E4120" s="35"/>
      <c r="F4120" s="35"/>
      <c r="G4120" s="35"/>
      <c r="H4120" s="35"/>
      <c r="I4120" s="35"/>
      <c r="J4120" s="35"/>
      <c r="K4120" s="35"/>
      <c r="L4120" s="35"/>
      <c r="M4120" s="35"/>
      <c r="N4120" s="35"/>
      <c r="O4120" s="35"/>
      <c r="P4120" s="35"/>
      <c r="Q4120" s="35"/>
      <c r="R4120" s="35"/>
      <c r="S4120" s="35"/>
      <c r="T4120" s="35"/>
      <c r="U4120" s="35"/>
      <c r="V4120" s="35"/>
    </row>
    <row r="4121" ht="26.25" customHeight="1">
      <c r="A4121" s="8" t="str">
        <f>HYPERLINK("https://www.tenforums.com/tutorials/123777-enable-disable-windows-sandbox-windows-10-a.html","Windows Sandbox - Enable or Disable in Windows 10")</f>
        <v>Windows Sandbox - Enable or Disable in Windows 10</v>
      </c>
      <c r="B4121" s="9" t="s">
        <v>2606</v>
      </c>
      <c r="C4121" s="35"/>
      <c r="D4121" s="35"/>
      <c r="E4121" s="35"/>
      <c r="F4121" s="35"/>
      <c r="G4121" s="35"/>
      <c r="H4121" s="35"/>
      <c r="I4121" s="35"/>
      <c r="J4121" s="35"/>
      <c r="K4121" s="35"/>
      <c r="L4121" s="35"/>
      <c r="M4121" s="35"/>
      <c r="N4121" s="35"/>
      <c r="O4121" s="35"/>
      <c r="P4121" s="35"/>
      <c r="Q4121" s="35"/>
      <c r="R4121" s="35"/>
      <c r="S4121" s="35"/>
      <c r="T4121" s="35"/>
      <c r="U4121" s="35"/>
      <c r="V4121" s="35"/>
    </row>
    <row r="4122" ht="24.0" customHeight="1">
      <c r="A4122" s="8" t="str">
        <f>HYPERLINK("https://www.tenforums.com/tutorials/131437-enable-windows-sandbox-feature-windows-10-home-edition.html","Windows Sandbox - Enable in Windows 10 Home Edition")</f>
        <v>Windows Sandbox - Enable in Windows 10 Home Edition</v>
      </c>
      <c r="B4122" s="9" t="s">
        <v>2605</v>
      </c>
      <c r="C4122" s="35"/>
      <c r="D4122" s="35"/>
      <c r="E4122" s="35"/>
      <c r="F4122" s="35"/>
      <c r="G4122" s="35"/>
      <c r="H4122" s="35"/>
      <c r="I4122" s="35"/>
      <c r="J4122" s="35"/>
      <c r="K4122" s="35"/>
      <c r="L4122" s="35"/>
      <c r="M4122" s="35"/>
      <c r="N4122" s="35"/>
      <c r="O4122" s="35"/>
      <c r="P4122" s="35"/>
      <c r="Q4122" s="35"/>
      <c r="R4122" s="35"/>
      <c r="S4122" s="35"/>
      <c r="T4122" s="35"/>
      <c r="U4122" s="35"/>
      <c r="V4122" s="35"/>
    </row>
    <row r="4123" ht="28.5" customHeight="1">
      <c r="A4123" s="11" t="str">
        <f>HYPERLINK("https://www.tenforums.com/tutorials/143381-windows-sandbox-how-configure-windows-10-a.html","Windows Sandbox - How to configure in Windows 10")</f>
        <v>Windows Sandbox - How to configure in Windows 10</v>
      </c>
      <c r="B4123" s="10" t="s">
        <v>3247</v>
      </c>
      <c r="C4123" s="35"/>
      <c r="D4123" s="35"/>
      <c r="E4123" s="35"/>
      <c r="F4123" s="35"/>
      <c r="G4123" s="35"/>
      <c r="H4123" s="35"/>
      <c r="I4123" s="35"/>
      <c r="J4123" s="35"/>
      <c r="K4123" s="35"/>
      <c r="L4123" s="35"/>
      <c r="M4123" s="35"/>
      <c r="N4123" s="35"/>
      <c r="O4123" s="35"/>
      <c r="P4123" s="35"/>
      <c r="Q4123" s="35"/>
      <c r="R4123" s="35"/>
      <c r="S4123" s="35"/>
      <c r="T4123" s="35"/>
      <c r="U4123" s="35"/>
      <c r="V4123" s="35"/>
    </row>
    <row r="4124" ht="29.25" customHeight="1">
      <c r="A4124" s="11" t="s">
        <v>3248</v>
      </c>
      <c r="B4124" s="10" t="s">
        <v>2609</v>
      </c>
      <c r="C4124" s="35"/>
      <c r="D4124" s="35"/>
      <c r="E4124" s="35"/>
      <c r="F4124" s="35"/>
      <c r="G4124" s="35"/>
      <c r="H4124" s="35"/>
      <c r="I4124" s="35"/>
      <c r="J4124" s="35"/>
      <c r="K4124" s="35"/>
      <c r="L4124" s="35"/>
      <c r="M4124" s="35"/>
      <c r="N4124" s="35"/>
      <c r="O4124" s="35"/>
      <c r="P4124" s="35"/>
      <c r="Q4124" s="35"/>
      <c r="R4124" s="35"/>
      <c r="S4124" s="35"/>
      <c r="T4124" s="35"/>
      <c r="U4124" s="35"/>
      <c r="V4124" s="35"/>
    </row>
    <row r="4125" ht="29.25" customHeight="1">
      <c r="A4125" s="11" t="s">
        <v>3249</v>
      </c>
      <c r="B4125" s="10" t="s">
        <v>2611</v>
      </c>
      <c r="C4125" s="35"/>
      <c r="D4125" s="35"/>
      <c r="E4125" s="35"/>
      <c r="F4125" s="35"/>
      <c r="G4125" s="35"/>
      <c r="H4125" s="35"/>
      <c r="I4125" s="35"/>
      <c r="J4125" s="35"/>
      <c r="K4125" s="35"/>
      <c r="L4125" s="35"/>
      <c r="M4125" s="35"/>
      <c r="N4125" s="35"/>
      <c r="O4125" s="35"/>
      <c r="P4125" s="35"/>
      <c r="Q4125" s="35"/>
      <c r="R4125" s="35"/>
      <c r="S4125" s="35"/>
      <c r="T4125" s="35"/>
      <c r="U4125" s="35"/>
      <c r="V4125" s="35"/>
    </row>
    <row r="4126" ht="29.25" customHeight="1">
      <c r="A4126" s="11" t="s">
        <v>3250</v>
      </c>
      <c r="B4126" s="10" t="s">
        <v>2613</v>
      </c>
      <c r="C4126" s="35"/>
      <c r="D4126" s="35"/>
      <c r="E4126" s="35"/>
      <c r="F4126" s="35"/>
      <c r="G4126" s="35"/>
      <c r="H4126" s="35"/>
      <c r="I4126" s="35"/>
      <c r="J4126" s="35"/>
      <c r="K4126" s="35"/>
      <c r="L4126" s="35"/>
      <c r="M4126" s="35"/>
      <c r="N4126" s="35"/>
      <c r="O4126" s="35"/>
      <c r="P4126" s="35"/>
      <c r="Q4126" s="35"/>
      <c r="R4126" s="35"/>
      <c r="S4126" s="35"/>
      <c r="T4126" s="35"/>
      <c r="U4126" s="35"/>
      <c r="V4126" s="35"/>
    </row>
    <row r="4127" ht="29.25" customHeight="1">
      <c r="A4127" s="11" t="s">
        <v>3251</v>
      </c>
      <c r="B4127" s="10" t="s">
        <v>2615</v>
      </c>
      <c r="C4127" s="35"/>
      <c r="D4127" s="35"/>
      <c r="E4127" s="35"/>
      <c r="F4127" s="35"/>
      <c r="G4127" s="35"/>
      <c r="H4127" s="35"/>
      <c r="I4127" s="35"/>
      <c r="J4127" s="35"/>
      <c r="K4127" s="35"/>
      <c r="L4127" s="35"/>
      <c r="M4127" s="35"/>
      <c r="N4127" s="35"/>
      <c r="O4127" s="35"/>
      <c r="P4127" s="35"/>
      <c r="Q4127" s="35"/>
      <c r="R4127" s="35"/>
      <c r="S4127" s="35"/>
      <c r="T4127" s="35"/>
      <c r="U4127" s="35"/>
      <c r="V4127" s="35"/>
    </row>
    <row r="4128" ht="29.25" customHeight="1">
      <c r="A4128" s="8" t="str">
        <f>HYPERLINK("https://www.tenforums.com/tutorials/99507-add-support-contact-information-windows-security-windows-10-a.html","Windows Security - Add Contact Information in Windows 10")</f>
        <v>Windows Security - Add Contact Information in Windows 10</v>
      </c>
      <c r="B4128" s="9" t="s">
        <v>3252</v>
      </c>
      <c r="C4128" s="35"/>
      <c r="D4128" s="35"/>
      <c r="E4128" s="35"/>
      <c r="F4128" s="35"/>
      <c r="G4128" s="35"/>
      <c r="H4128" s="35"/>
      <c r="I4128" s="35"/>
      <c r="J4128" s="35"/>
      <c r="K4128" s="35"/>
      <c r="L4128" s="35"/>
      <c r="M4128" s="35"/>
      <c r="N4128" s="35"/>
      <c r="O4128" s="35"/>
      <c r="P4128" s="35"/>
      <c r="Q4128" s="35"/>
      <c r="R4128" s="35"/>
      <c r="S4128" s="35"/>
      <c r="T4128" s="35"/>
      <c r="U4128" s="35"/>
      <c r="V4128" s="35"/>
    </row>
    <row r="4129" ht="27.0" customHeight="1">
      <c r="A4129" s="11" t="s">
        <v>3253</v>
      </c>
      <c r="B4129" s="10" t="s">
        <v>3254</v>
      </c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</row>
    <row r="4130" ht="27.0" customHeight="1">
      <c r="A4130" s="8" t="str">
        <f>HYPERLINK("https://www.tenforums.com/tutorials/113091-view-security-providers-windows-security-app-windows-10-a.html","Windows Security app - View Security Providers in Windows 10")</f>
        <v>Windows Security app - View Security Providers in Windows 10</v>
      </c>
      <c r="B4130" s="9" t="s">
        <v>2668</v>
      </c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</row>
    <row r="4131" ht="31.5" customHeight="1">
      <c r="A4131" s="8" t="str">
        <f>HYPERLINK("https://www.tenforums.com/tutorials/87845-change-windows-defender-exploit-protection-settings-windows-10-a.html","Windows Security - Change Exploit Protection Settings in Windows 10")</f>
        <v>Windows Security - Change Exploit Protection Settings in Windows 10</v>
      </c>
      <c r="B4131" s="9" t="s">
        <v>3255</v>
      </c>
      <c r="C4131" s="35"/>
      <c r="D4131" s="35"/>
      <c r="E4131" s="35"/>
      <c r="F4131" s="35"/>
      <c r="G4131" s="35"/>
      <c r="H4131" s="35"/>
      <c r="I4131" s="35"/>
      <c r="J4131" s="35"/>
      <c r="K4131" s="35"/>
      <c r="L4131" s="35"/>
      <c r="M4131" s="35"/>
      <c r="N4131" s="35"/>
      <c r="O4131" s="35"/>
      <c r="P4131" s="35"/>
      <c r="Q4131" s="35"/>
      <c r="R4131" s="35"/>
      <c r="S4131" s="35"/>
      <c r="T4131" s="35"/>
      <c r="U4131" s="35"/>
      <c r="V4131" s="35"/>
    </row>
    <row r="4132" ht="27.0" customHeight="1">
      <c r="A4132" s="11" t="s">
        <v>3256</v>
      </c>
      <c r="B4132" s="10" t="s">
        <v>635</v>
      </c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</row>
    <row r="4133" ht="26.25" customHeight="1">
      <c r="A4133" s="8" t="str">
        <f>HYPERLINK("https://www.tenforums.com/tutorials/120150-see-all-current-threats-windows-security-windows-10-a.html","Windows Security Current Threats - See All in Windows 10")</f>
        <v>Windows Security Current Threats - See All in Windows 10</v>
      </c>
      <c r="B4133" s="9" t="s">
        <v>3257</v>
      </c>
      <c r="C4133" s="35"/>
      <c r="D4133" s="35"/>
      <c r="E4133" s="35"/>
      <c r="F4133" s="35"/>
      <c r="G4133" s="35"/>
      <c r="H4133" s="35"/>
      <c r="I4133" s="35"/>
      <c r="J4133" s="35"/>
      <c r="K4133" s="35"/>
      <c r="L4133" s="35"/>
      <c r="M4133" s="35"/>
      <c r="N4133" s="35"/>
      <c r="O4133" s="35"/>
      <c r="P4133" s="35"/>
      <c r="Q4133" s="35"/>
      <c r="R4133" s="35"/>
      <c r="S4133" s="35"/>
      <c r="T4133" s="35"/>
      <c r="U4133" s="35"/>
      <c r="V4133" s="35"/>
    </row>
    <row r="4134" ht="24.0" customHeight="1">
      <c r="A4134" s="8" t="str">
        <f>HYPERLINK("https://www.tenforums.com/tutorials/110230-enable-disable-windows-security-windows-10-a.html","Windows Security - Enable or Disable in Windows 10")</f>
        <v>Windows Security - Enable or Disable in Windows 10</v>
      </c>
      <c r="B4134" s="9" t="s">
        <v>3258</v>
      </c>
      <c r="C4134" s="35"/>
      <c r="D4134" s="35"/>
      <c r="E4134" s="35"/>
      <c r="F4134" s="35"/>
      <c r="G4134" s="35"/>
      <c r="H4134" s="35"/>
      <c r="I4134" s="35"/>
      <c r="J4134" s="35"/>
      <c r="K4134" s="35"/>
      <c r="L4134" s="35"/>
      <c r="M4134" s="35"/>
      <c r="N4134" s="35"/>
      <c r="O4134" s="35"/>
      <c r="P4134" s="35"/>
      <c r="Q4134" s="35"/>
      <c r="R4134" s="35"/>
      <c r="S4134" s="35"/>
      <c r="T4134" s="35"/>
      <c r="U4134" s="35"/>
      <c r="V4134" s="35"/>
    </row>
    <row r="4135" ht="28.5" customHeight="1">
      <c r="A4135" s="8" t="str">
        <f>HYPERLINK("https://www.tenforums.com/tutorials/105476-hide-account-protection-windows-security-windows-10-a.html","Windows Security - Hide Account Protection in Windows 10")</f>
        <v>Windows Security - Hide Account Protection in Windows 10</v>
      </c>
      <c r="B4135" s="9" t="s">
        <v>3259</v>
      </c>
      <c r="C4135" s="35"/>
      <c r="D4135" s="35"/>
      <c r="E4135" s="35"/>
      <c r="F4135" s="35"/>
      <c r="G4135" s="35"/>
      <c r="H4135" s="35"/>
      <c r="I4135" s="35"/>
      <c r="J4135" s="35"/>
      <c r="K4135" s="35"/>
      <c r="L4135" s="35"/>
      <c r="M4135" s="35"/>
      <c r="N4135" s="35"/>
      <c r="O4135" s="35"/>
      <c r="P4135" s="35"/>
      <c r="Q4135" s="35"/>
      <c r="R4135" s="35"/>
      <c r="S4135" s="35"/>
      <c r="T4135" s="35"/>
      <c r="U4135" s="35"/>
      <c r="V4135" s="35"/>
    </row>
    <row r="4136" ht="32.25" customHeight="1">
      <c r="A4136" s="8" t="str">
        <f>HYPERLINK("https://www.tenforums.com/tutorials/99483-hide-app-browser-control-windows-security-windows-10-a.html","Windows Security - Hide Apps and Browser Control in Windows 10")</f>
        <v>Windows Security - Hide Apps and Browser Control in Windows 10</v>
      </c>
      <c r="B4136" s="9" t="s">
        <v>3260</v>
      </c>
      <c r="C4136" s="35"/>
      <c r="D4136" s="35"/>
      <c r="E4136" s="35"/>
      <c r="F4136" s="35"/>
      <c r="G4136" s="35"/>
      <c r="H4136" s="35"/>
      <c r="I4136" s="35"/>
      <c r="J4136" s="35"/>
      <c r="K4136" s="35"/>
      <c r="L4136" s="35"/>
      <c r="M4136" s="35"/>
      <c r="N4136" s="35"/>
      <c r="O4136" s="35"/>
      <c r="P4136" s="35"/>
      <c r="Q4136" s="35"/>
      <c r="R4136" s="35"/>
      <c r="S4136" s="35"/>
      <c r="T4136" s="35"/>
      <c r="U4136" s="35"/>
      <c r="V4136" s="35"/>
    </row>
    <row r="4137" ht="27.75" customHeight="1">
      <c r="A4137" s="8" t="str">
        <f>HYPERLINK("https://www.tenforums.com/tutorials/99491-hide-device-performance-health-windows-security-windows-10-a.html","Windows Security - Hide Device Performance and Health in Windows 10")</f>
        <v>Windows Security - Hide Device Performance and Health in Windows 10</v>
      </c>
      <c r="B4137" s="9" t="s">
        <v>3261</v>
      </c>
      <c r="C4137" s="35"/>
      <c r="D4137" s="35"/>
      <c r="E4137" s="35"/>
      <c r="F4137" s="35"/>
      <c r="G4137" s="35"/>
      <c r="H4137" s="35"/>
      <c r="I4137" s="35"/>
      <c r="J4137" s="35"/>
      <c r="K4137" s="35"/>
      <c r="L4137" s="35"/>
      <c r="M4137" s="35"/>
      <c r="N4137" s="35"/>
      <c r="O4137" s="35"/>
      <c r="P4137" s="35"/>
      <c r="Q4137" s="35"/>
      <c r="R4137" s="35"/>
      <c r="S4137" s="35"/>
      <c r="T4137" s="35"/>
      <c r="U4137" s="35"/>
      <c r="V4137" s="35"/>
    </row>
    <row r="4138" ht="26.25" customHeight="1">
      <c r="A4138" s="8" t="str">
        <f>HYPERLINK("https://www.tenforums.com/tutorials/105478-hide-device-security-windows-security-windows-10-a.html","Windows Security - Hide Device Security in Windows 10")</f>
        <v>Windows Security - Hide Device Security in Windows 10</v>
      </c>
      <c r="B4138" s="9" t="s">
        <v>3262</v>
      </c>
      <c r="C4138" s="35"/>
      <c r="D4138" s="35"/>
      <c r="E4138" s="35"/>
      <c r="F4138" s="35"/>
      <c r="G4138" s="35"/>
      <c r="H4138" s="35"/>
      <c r="I4138" s="35"/>
      <c r="J4138" s="35"/>
      <c r="K4138" s="35"/>
      <c r="L4138" s="35"/>
      <c r="M4138" s="35"/>
      <c r="N4138" s="35"/>
      <c r="O4138" s="35"/>
      <c r="P4138" s="35"/>
      <c r="Q4138" s="35"/>
      <c r="R4138" s="35"/>
      <c r="S4138" s="35"/>
      <c r="T4138" s="35"/>
      <c r="U4138" s="35"/>
      <c r="V4138" s="35"/>
    </row>
    <row r="4139" ht="28.5" customHeight="1">
      <c r="A4139" s="8" t="str">
        <f>HYPERLINK("https://www.tenforums.com/tutorials/99479-hide-family-options-windows-security-windows-10-a.html","Windows Security - Hide Family Options in Windows 10")</f>
        <v>Windows Security - Hide Family Options in Windows 10</v>
      </c>
      <c r="B4139" s="9" t="s">
        <v>3263</v>
      </c>
      <c r="C4139" s="35"/>
      <c r="D4139" s="35"/>
      <c r="E4139" s="35"/>
      <c r="F4139" s="35"/>
      <c r="G4139" s="35"/>
      <c r="H4139" s="35"/>
      <c r="I4139" s="35"/>
      <c r="J4139" s="35"/>
      <c r="K4139" s="35"/>
      <c r="L4139" s="35"/>
      <c r="M4139" s="35"/>
      <c r="N4139" s="35"/>
      <c r="O4139" s="35"/>
      <c r="P4139" s="35"/>
      <c r="Q4139" s="35"/>
      <c r="R4139" s="35"/>
      <c r="S4139" s="35"/>
      <c r="T4139" s="35"/>
      <c r="U4139" s="35"/>
      <c r="V4139" s="35"/>
    </row>
    <row r="4140" ht="31.5" customHeight="1">
      <c r="A4140" s="8" t="str">
        <f>HYPERLINK("https://www.tenforums.com/tutorials/99486-hide-firewall-network-protection-windows-security-windows-10-a.html","Windows Security - Hide Firewall and Network Protection in Windows 10")</f>
        <v>Windows Security - Hide Firewall and Network Protection in Windows 10</v>
      </c>
      <c r="B4140" s="9" t="s">
        <v>3264</v>
      </c>
      <c r="C4140" s="35"/>
      <c r="D4140" s="35"/>
      <c r="E4140" s="35"/>
      <c r="F4140" s="35"/>
      <c r="G4140" s="35"/>
      <c r="H4140" s="35"/>
      <c r="I4140" s="35"/>
      <c r="J4140" s="35"/>
      <c r="K4140" s="35"/>
      <c r="L4140" s="35"/>
      <c r="M4140" s="35"/>
      <c r="N4140" s="35"/>
      <c r="O4140" s="35"/>
      <c r="P4140" s="35"/>
      <c r="Q4140" s="35"/>
      <c r="R4140" s="35"/>
      <c r="S4140" s="35"/>
      <c r="T4140" s="35"/>
      <c r="U4140" s="35"/>
      <c r="V4140" s="35"/>
    </row>
    <row r="4141" ht="27.75" customHeight="1">
      <c r="A4141" s="8" t="str">
        <f>HYPERLINK("https://www.tenforums.com/tutorials/99493-hide-virus-threat-protection-windows-security-windows-10-a.html","Windows Security - Hide Virus and Threat Protection in Windows 10")</f>
        <v>Windows Security - Hide Virus and Threat Protection in Windows 10</v>
      </c>
      <c r="B4141" s="9" t="s">
        <v>3265</v>
      </c>
      <c r="C4141" s="35"/>
      <c r="D4141" s="35"/>
      <c r="E4141" s="35"/>
      <c r="F4141" s="35"/>
      <c r="G4141" s="35"/>
      <c r="H4141" s="35"/>
      <c r="I4141" s="35"/>
      <c r="J4141" s="35"/>
      <c r="K4141" s="35"/>
      <c r="L4141" s="35"/>
      <c r="M4141" s="35"/>
      <c r="N4141" s="35"/>
      <c r="O4141" s="35"/>
      <c r="P4141" s="35"/>
      <c r="Q4141" s="35"/>
      <c r="R4141" s="35"/>
      <c r="S4141" s="35"/>
      <c r="T4141" s="35"/>
      <c r="U4141" s="35"/>
      <c r="V4141" s="35"/>
    </row>
    <row r="4142" ht="27.0" customHeight="1">
      <c r="A4142" s="8" t="str">
        <f>HYPERLINK("https://www.tenforums.com/tutorials/11974-hide-show-windows-security-notification-area-icon-windows-10-a.html","Windows Security Notification Area Icon - Hide or Show in Windows 10")</f>
        <v>Windows Security Notification Area Icon - Hide or Show in Windows 10</v>
      </c>
      <c r="B4142" s="9" t="s">
        <v>3266</v>
      </c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</row>
    <row r="4143" ht="27.0" customHeight="1">
      <c r="A4143" s="8" t="str">
        <f>HYPERLINK("https://www.tenforums.com/tutorials/105486-enable-disable-notifications-windows-defender-security-center.html","Windows Security Notifications - Enable or Disable in Windows 10")</f>
        <v>Windows Security Notifications - Enable or Disable in Windows 10</v>
      </c>
      <c r="B4143" s="9" t="s">
        <v>3267</v>
      </c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</row>
    <row r="4144" ht="27.75" customHeight="1">
      <c r="A4144" s="8" t="str">
        <f>HYPERLINK("https://www.tenforums.com/tutorials/74296-open-windows-security-windows-10-a.html","Windows Security - Open in Windows 10")</f>
        <v>Windows Security - Open in Windows 10</v>
      </c>
      <c r="B4144" s="9" t="s">
        <v>3268</v>
      </c>
      <c r="C4144" s="35"/>
      <c r="D4144" s="35"/>
      <c r="E4144" s="35"/>
      <c r="F4144" s="35"/>
      <c r="G4144" s="35"/>
      <c r="H4144" s="35"/>
      <c r="I4144" s="35"/>
      <c r="J4144" s="35"/>
      <c r="K4144" s="35"/>
      <c r="L4144" s="35"/>
      <c r="M4144" s="35"/>
      <c r="N4144" s="35"/>
      <c r="O4144" s="35"/>
      <c r="P4144" s="35"/>
      <c r="Q4144" s="35"/>
      <c r="R4144" s="35"/>
      <c r="S4144" s="35"/>
      <c r="T4144" s="35"/>
      <c r="U4144" s="35"/>
      <c r="V4144" s="35"/>
    </row>
    <row r="4145" ht="27.0" customHeight="1">
      <c r="A4145" s="8" t="str">
        <f>HYPERLINK("https://www.tenforums.com/tutorials/79285-create-windows-security-shortcut-windows-10-a.html","Windows Security Shortcut - Create in Windows 10")</f>
        <v>Windows Security Shortcut - Create in Windows 10</v>
      </c>
      <c r="B4145" s="10" t="s">
        <v>3269</v>
      </c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</row>
    <row r="4146" ht="27.0" customHeight="1">
      <c r="A4146" s="8" t="str">
        <f>HYPERLINK("https://www.tenforums.com/tutorials/51456-windows-server-2016-setup-local-domain-controller.html","Windows Server 2016 - Setup Local Domain Controller ")</f>
        <v>Windows Server 2016 - Setup Local Domain Controller </v>
      </c>
      <c r="B4146" s="9" t="s">
        <v>845</v>
      </c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</row>
    <row r="4147" ht="27.0" customHeight="1">
      <c r="A4147" s="8" t="str">
        <f>HYPERLINK("https://www.tenforums.com/tutorials/3373-windows-10-setup-run-usb-flash-drive.html","Windows 10 - Setup and Run on USB Flash Drive")</f>
        <v>Windows 10 - Setup and Run on USB Flash Drive</v>
      </c>
      <c r="B4147" s="9" t="s">
        <v>3096</v>
      </c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</row>
    <row r="4148" ht="27.0" customHeight="1">
      <c r="A4148" s="8" t="str">
        <f>HYPERLINK("https://www.tenforums.com/tutorials/78485-show-windows-side-side-windows-10-a.html","Windows - Show Side by Side in Windows 10")</f>
        <v>Windows - Show Side by Side in Windows 10</v>
      </c>
      <c r="B4148" s="10" t="s">
        <v>2724</v>
      </c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</row>
    <row r="4149" ht="27.0" customHeight="1">
      <c r="A4149" s="8" t="str">
        <f>HYPERLINK("https://www.tenforums.com/tutorials/78484-show-windows-stacked-windows-10-a.html","Windows - Show Stacked in Windows 10")</f>
        <v>Windows - Show Stacked in Windows 10</v>
      </c>
      <c r="B4149" s="10" t="s">
        <v>2725</v>
      </c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</row>
    <row r="4150" ht="27.0" customHeight="1">
      <c r="A4150" s="8" t="str">
        <f>HYPERLINK("https://www.tenforums.com/tutorials/5593-windows-smartscreen-settings-change-windows-10-a.html","Windows SmartScreen Settings - Change in Windows 10")</f>
        <v>Windows SmartScreen Settings - Change in Windows 10</v>
      </c>
      <c r="B4150" s="9" t="s">
        <v>3270</v>
      </c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</row>
    <row r="4151" ht="27.0" customHeight="1">
      <c r="A4151" s="8" t="str">
        <f>HYPERLINK("https://www.tenforums.com/tutorials/82315-enable-spatial-sound-headphones-windows-10-a.html","Windows Sonic for Headphones - Enable Spatial Sound in Windows 10")</f>
        <v>Windows Sonic for Headphones - Enable Spatial Sound in Windows 10</v>
      </c>
      <c r="B4151" s="9" t="s">
        <v>1215</v>
      </c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</row>
    <row r="4152" ht="27.0" customHeight="1">
      <c r="A4152" s="8" t="str">
        <f>HYPERLINK("https://www.tenforums.com/tutorials/38717-windows-spotlight-background-images-find-save-windows-10-a.html","Windows Spotlight Background Images - Find and Save in Windows 10")</f>
        <v>Windows Spotlight Background Images - Find and Save in Windows 10</v>
      </c>
      <c r="B4152" s="9" t="s">
        <v>1447</v>
      </c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</row>
    <row r="4153" ht="27.0" customHeight="1">
      <c r="A4153" s="8" t="str">
        <f>HYPERLINK("https://www.tenforums.com/tutorials/86280-rate-windows-spotlight-background-images-lock-screen-windows-10-a.html","Windows Spotlight Background Images - Rate in Windows 10")</f>
        <v>Windows Spotlight Background Images - Rate in Windows 10</v>
      </c>
      <c r="B4153" s="9" t="s">
        <v>1448</v>
      </c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</row>
    <row r="4154" ht="27.0" customHeight="1">
      <c r="A4154" s="8" t="str">
        <f>HYPERLINK("https://www.tenforums.com/tutorials/86285-get-more-information-about-windows-spotlight-image-windows-10-a.html","Windows Spotlight Image - Get More Information about in Windows 10")</f>
        <v>Windows Spotlight Image - Get More Information about in Windows 10</v>
      </c>
      <c r="B4154" s="9" t="s">
        <v>1446</v>
      </c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</row>
    <row r="4155" ht="27.0" customHeight="1">
      <c r="A4155" s="8" t="str">
        <f>HYPERLINK("https://www.tenforums.com/tutorials/82156-reset-re-register-windows-spotlight-windows-10-a.html","Windows Spotlight - Reset and Re-register in Windows 10")</f>
        <v>Windows Spotlight - Reset and Re-register in Windows 10</v>
      </c>
      <c r="B4155" s="10" t="s">
        <v>2796</v>
      </c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</row>
    <row r="4156" ht="27.0" customHeight="1">
      <c r="A4156" s="11" t="s">
        <v>3271</v>
      </c>
      <c r="B4156" s="10" t="s">
        <v>3272</v>
      </c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</row>
    <row r="4157" ht="27.0" customHeight="1">
      <c r="A4157" s="8" t="str">
        <f>HYPERLINK("https://www.tenforums.com/tutorials/79752-change-windows-startup-sound-windows-10-a.html","Windows Startup Sound - Change in Windows 10")</f>
        <v>Windows Startup Sound - Change in Windows 10</v>
      </c>
      <c r="B4157" s="10" t="s">
        <v>2836</v>
      </c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</row>
    <row r="4158" ht="27.0" customHeight="1">
      <c r="A4158" s="8" t="str">
        <f>HYPERLINK("https://www.tenforums.com/tutorials/61302-startup-sound-turn-off-windows-10-a.html","Windows Startup Sound - Turn On or Off in Windows 10")</f>
        <v>Windows Startup Sound - Turn On or Off in Windows 10</v>
      </c>
      <c r="B4158" s="9" t="s">
        <v>2837</v>
      </c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</row>
    <row r="4159" ht="27.0" customHeight="1">
      <c r="A4159" s="8" t="str">
        <f>HYPERLINK("https://www.tenforums.com/tutorials/45437-windows-store-apps-troubleshooter-run-windows-10-a.html","Windows Store Apps Troubleshooter - Run in Windows 10 ")</f>
        <v>Windows Store Apps Troubleshooter - Run in Windows 10 </v>
      </c>
      <c r="B4159" s="9" t="s">
        <v>202</v>
      </c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</row>
    <row r="4160" ht="27.0" customHeight="1">
      <c r="A4160" s="11" t="str">
        <f>HYPERLINK("https://www.tenforums.com/tutorials/144208-windows-subsystem-linux-add-desktop-experience-ubuntu.html","Windows Subsystem for Linux - Add desktop experience to Ubuntu")</f>
        <v>Windows Subsystem for Linux - Add desktop experience to Ubuntu</v>
      </c>
      <c r="B4160" s="10" t="s">
        <v>3273</v>
      </c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</row>
    <row r="4161" ht="27.0" customHeight="1">
      <c r="A4161" s="11" t="str">
        <f>HYPERLINK("https://www.tenforums.com/tutorials/144342-windows-subsystem-linux-create-wsl-sandbox-windows-10-a.html","Windows Subsystem for Linux - Create a WSL Sandbox in Windows 10")</f>
        <v>Windows Subsystem for Linux - Create a WSL Sandbox in Windows 10</v>
      </c>
      <c r="B4161" s="10" t="s">
        <v>3274</v>
      </c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</row>
    <row r="4162" ht="27.0" customHeight="1">
      <c r="A4162" s="11" t="s">
        <v>3275</v>
      </c>
      <c r="B4162" s="10" t="s">
        <v>1405</v>
      </c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</row>
    <row r="4163" ht="27.0" customHeight="1">
      <c r="A4163" s="11" t="s">
        <v>3276</v>
      </c>
      <c r="B4163" s="10" t="s">
        <v>3277</v>
      </c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</row>
    <row r="4164" ht="27.0" customHeight="1">
      <c r="A4164" s="8" t="str">
        <f>HYPERLINK("https://www.tenforums.com/tutorials/46769-enable-disable-windows-subsystem-linux-wsl-windows-10-a.html","Windows Subsystem for Linux (WSL) - Enable or Disable in Windows 10")</f>
        <v>Windows Subsystem for Linux (WSL) - Enable or Disable in Windows 10</v>
      </c>
      <c r="B4164" s="9" t="s">
        <v>3278</v>
      </c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</row>
    <row r="4165" ht="27.0" customHeight="1">
      <c r="A4165" s="8" t="str">
        <f>HYPERLINK("https://www.tenforums.com/tutorials/127857-access-wsl-linux-files-windows-10-a.html","Windows Subsystem for Linux (WSL) Distro - Access Linux Files from Windows 10")</f>
        <v>Windows Subsystem for Linux (WSL) Distro - Access Linux Files from Windows 10</v>
      </c>
      <c r="B4165" s="9" t="s">
        <v>3279</v>
      </c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</row>
    <row r="4166" ht="27.0" customHeight="1">
      <c r="A4166" s="8" t="str">
        <f>HYPERLINK("https://www.tenforums.com/tutorials/128052-add-user-windows-subsystem-linux-wsl-distro-windows-10-a.html","Windows Subsystem for Linux (WSL) Distro - Add User to in Windows 10")</f>
        <v>Windows Subsystem for Linux (WSL) Distro - Add User to in Windows 10</v>
      </c>
      <c r="B4166" s="9" t="s">
        <v>3280</v>
      </c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</row>
    <row r="4167" ht="27.0" customHeight="1">
      <c r="A4167" s="8" t="str">
        <f>HYPERLINK("https://www.tenforums.com/tutorials/128152-set-default-user-windows-subsystem-linux-distro-windows-10-a.html","Windows Subsystem for Linux Distro Default User - Set in Windows 10")</f>
        <v>Windows Subsystem for Linux Distro Default User - Set in Windows 10</v>
      </c>
      <c r="B4167" s="9" t="s">
        <v>3281</v>
      </c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</row>
    <row r="4168" ht="27.0" customHeight="1">
      <c r="A4168" s="8" t="str">
        <f>HYPERLINK("https://www.tenforums.com/tutorials/127490-export-import-windows-subsystem-linux-wsl-distro-windows-10-a.html","Windows Subsystem for Linux WSL Distro - Export and Import in Windows 10")</f>
        <v>Windows Subsystem for Linux WSL Distro - Export and Import in Windows 10</v>
      </c>
      <c r="B4168" s="9" t="s">
        <v>3282</v>
      </c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</row>
    <row r="4169" ht="27.0" customHeight="1">
      <c r="A4169" s="8" t="str">
        <f>HYPERLINK("https://www.tenforums.com/tutorials/128495-remove-user-windows-subsystem-linux-wsl-distro-windows-10-a.html","Windows Subsystem for Linux WSL Distro - Remove User from in Windows 10")</f>
        <v>Windows Subsystem for Linux WSL Distro - Remove User from in Windows 10</v>
      </c>
      <c r="B4169" s="31" t="s">
        <v>3283</v>
      </c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</row>
    <row r="4170" ht="27.0" customHeight="1">
      <c r="A4170" s="8" t="str">
        <f>HYPERLINK("https://www.tenforums.com/tutorials/127608-run-windows-subsystem-linux-wsl-distro-windows-10-a.html","Windows Subsystem for Linux (WSL) Distro - Run in Windows 10")</f>
        <v>Windows Subsystem for Linux (WSL) Distro - Run in Windows 10</v>
      </c>
      <c r="B4170" s="31" t="s">
        <v>3284</v>
      </c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</row>
    <row r="4171" ht="27.0" customHeight="1">
      <c r="A4171" s="8" t="str">
        <f>HYPERLINK("https://www.tenforums.com/tutorials/127600-set-default-windows-subsystem-linux-wsl-distro-windows-10-a.html","Windows Subsystem for Linux (WSL) Distro - Set Default in Windows 10")</f>
        <v>Windows Subsystem for Linux (WSL) Distro - Set Default in Windows 10</v>
      </c>
      <c r="B4171" s="9" t="s">
        <v>3285</v>
      </c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</row>
    <row r="4172" ht="27.0" customHeight="1">
      <c r="A4172" s="8" t="str">
        <f>HYPERLINK("https://www.tenforums.com/tutorials/128094-add-remove-list-sudo-users-wsl-linux-distro-windows-10-a.html","Windows Subsystem for Linux (WSL) Distro Sudu Users - Add, Remove, and List in Windows 10")</f>
        <v>Windows Subsystem for Linux (WSL) Distro Sudu Users - Add, Remove, and List in Windows 10</v>
      </c>
      <c r="B4172" s="9" t="s">
        <v>3286</v>
      </c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</row>
    <row r="4173" ht="27.0" customHeight="1">
      <c r="A4173" s="8" t="str">
        <f>HYPERLINK("https://www.tenforums.com/tutorials/128156-switch-user-windows-subsystem-linux-wsl-distro-windows-10-a.html","Windows Subsystem for Linux (WSL) Distro - Switch User")</f>
        <v>Windows Subsystem for Linux (WSL) Distro - Switch User</v>
      </c>
      <c r="B4173" s="31" t="s">
        <v>3287</v>
      </c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</row>
    <row r="4174" ht="27.0" customHeight="1">
      <c r="A4174" s="8" t="str">
        <f>HYPERLINK("https://www.tenforums.com/tutorials/127768-change-password-windows-subsystem-linux-distro-windows-10-a.html","Windows Subsystem for Linux (WSL) Distro User Password - Change in Windows 10")</f>
        <v>Windows Subsystem for Linux (WSL) Distro User Password - Change in Windows 10</v>
      </c>
      <c r="B4174" s="31" t="s">
        <v>3288</v>
      </c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</row>
    <row r="4175" ht="27.0" customHeight="1">
      <c r="A4175" s="8" t="str">
        <f>HYPERLINK("https://www.tenforums.com/tutorials/127712-reset-password-windows-subsystem-linux-distro-windows-10-a.html","Windows Subsystem for Linux (WSL) Distro User Password - Reset in Windows 10")</f>
        <v>Windows Subsystem for Linux (WSL) Distro User Password - Reset in Windows 10</v>
      </c>
      <c r="B4175" s="31" t="s">
        <v>3289</v>
      </c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</row>
    <row r="4176" ht="27.0" customHeight="1">
      <c r="A4176" s="8" t="str">
        <f>HYPERLINK("https://www.tenforums.com/tutorials/128056-list-users-windows-subsystem-linux-wsl-distro-windows-10-a.html","Windows Subsystem for Linux (WSL) Distro Users - List in Windows 10")</f>
        <v>Windows Subsystem for Linux (WSL) Distro Users - List in Windows 10</v>
      </c>
      <c r="B4176" s="9" t="s">
        <v>3290</v>
      </c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</row>
    <row r="4177" ht="27.0" customHeight="1">
      <c r="A4177" s="8" t="str">
        <f>HYPERLINK("https://www.tenforums.com/tutorials/127618-install-windows-subsystem-linux-wsl-distros-windows-10-a.html","Windows Subsystem for Linux (WSL) Distros - Install in Windows 10")</f>
        <v>Windows Subsystem for Linux (WSL) Distros - Install in Windows 10</v>
      </c>
      <c r="B4177" s="9" t="s">
        <v>3291</v>
      </c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</row>
    <row r="4178" ht="27.0" customHeight="1">
      <c r="A4178" s="8" t="str">
        <f>HYPERLINK("https://www.tenforums.com/tutorials/127551-list-all-windows-subsystem-linux-wsl-distros-windows-10-a.html","Windows Subsystem for Linux (WSL) Distros - List All in Windows 10")</f>
        <v>Windows Subsystem for Linux (WSL) Distros - List All in Windows 10</v>
      </c>
      <c r="B4178" s="9" t="s">
        <v>3292</v>
      </c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</row>
    <row r="4179" ht="27.0" customHeight="1">
      <c r="A4179" s="8" t="str">
        <f>HYPERLINK("https://www.tenforums.com/tutorials/127554-list-all-running-windows-subsystem-linux-distros-windows-10-a.html","Windows Subsystem for Linux Distros - List All Running in Windows 10")</f>
        <v>Windows Subsystem for Linux Distros - List All Running in Windows 10</v>
      </c>
      <c r="B4179" s="9" t="s">
        <v>3293</v>
      </c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</row>
    <row r="4180" ht="27.0" customHeight="1">
      <c r="A4180" s="8" t="str">
        <f>HYPERLINK("https://www.tenforums.com/tutorials/127790-update-upgrade-wsl-distro-packages-windows-10-a.html","Windows Subsystem for Linux (WSL) Distro Packages - Update and Upgrade in Windows 10")</f>
        <v>Windows Subsystem for Linux (WSL) Distro Packages - Update and Upgrade in Windows 10</v>
      </c>
      <c r="B4180" s="9" t="s">
        <v>3294</v>
      </c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</row>
    <row r="4181" ht="27.0" customHeight="1">
      <c r="A4181" s="8" t="str">
        <f>HYPERLINK("https://www.tenforums.com/tutorials/127559-terminate-running-windows-subsystem-linux-distro-windows-10-a.html","Windows Subsystem for Linux Distro - Terminate Running in Windows 10")</f>
        <v>Windows Subsystem for Linux Distro - Terminate Running in Windows 10</v>
      </c>
      <c r="B4181" s="9" t="s">
        <v>3001</v>
      </c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</row>
    <row r="4182" ht="27.0" customHeight="1">
      <c r="A4182" s="8" t="str">
        <f>HYPERLINK("https://www.tenforums.com/tutorials/127659-unregister-windows-subsystem-linux-wsl-distro-windows-10-a.html","Windows Subsystem for Linux (WSL) Distro - Unregister in Windows 10")</f>
        <v>Windows Subsystem for Linux (WSL) Distro - Unregister in Windows 10</v>
      </c>
      <c r="B4182" s="9" t="s">
        <v>3295</v>
      </c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</row>
    <row r="4183" ht="27.0" customHeight="1">
      <c r="A4183" s="8" t="str">
        <f>HYPERLINK("https://www.tenforums.com/tutorials/4399-system-type-32-bit-x86-64-bit-x64-windows-10-a.html","Windows 10 System Type - 32-bit (x86) or 64-bit (x64)")</f>
        <v>Windows 10 System Type - 32-bit (x86) or 64-bit (x64)</v>
      </c>
      <c r="B4183" s="9" t="s">
        <v>207</v>
      </c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</row>
    <row r="4184" ht="27.0" customHeight="1">
      <c r="A4184" s="8" t="str">
        <f>HYPERLINK("https://www.tenforums.com/tutorials/67183-windows-go-enable-disable-using-hibernate-windows-10-pc.html","Windows To Go - Enable or Disable using Hibernate on Windows 10 PC ")</f>
        <v>Windows To Go - Enable or Disable using Hibernate on Windows 10 PC </v>
      </c>
      <c r="B4184" s="9" t="s">
        <v>1221</v>
      </c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</row>
    <row r="4185" ht="27.0" customHeight="1">
      <c r="A4185" s="8" t="str">
        <f>HYPERLINK("https://www.tenforums.com/tutorials/67187-windows-go-enable-disable-using-sleep-windows-10-pc.html","Windows To Go - Enable or Disable using Sleep on Windows 10 PC ")</f>
        <v>Windows To Go - Enable or Disable using Sleep on Windows 10 PC </v>
      </c>
      <c r="B4185" s="9" t="s">
        <v>2757</v>
      </c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</row>
    <row r="4186" ht="27.0" customHeight="1">
      <c r="A4186" s="8" t="str">
        <f>HYPERLINK("https://www.tenforums.com/tutorials/67018-windows-go-startup-options-change-windows-10-a.html","Windows To Go Startup Options - Change in Windows 10 ")</f>
        <v>Windows To Go Startup Options - Change in Windows 10 </v>
      </c>
      <c r="B4186" s="9" t="s">
        <v>3296</v>
      </c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</row>
    <row r="4187" ht="27.0" customHeight="1">
      <c r="A4187" s="8" t="str">
        <f>HYPERLINK("https://www.tenforums.com/tutorials/106151-specify-windows-go-default-startup-options-windows-10-a.html","Windows To Go Startup Options - Specify Default in Windows 10")</f>
        <v>Windows To Go Startup Options - Specify Default in Windows 10</v>
      </c>
      <c r="B4187" s="9" t="s">
        <v>3297</v>
      </c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</row>
    <row r="4188" ht="27.0" customHeight="1">
      <c r="A4188" s="8" t="str">
        <f>HYPERLINK("https://www.tenforums.com/tutorials/66905-windows-go-workspace-usb-create-windows-10-a.html","Windows To Go Workspace USB - Create in Windows 10 ")</f>
        <v>Windows To Go Workspace USB - Create in Windows 10 </v>
      </c>
      <c r="B4188" s="9" t="s">
        <v>3298</v>
      </c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</row>
    <row r="4189" ht="27.0" customHeight="1">
      <c r="A4189" s="8" t="str">
        <f>HYPERLINK("https://www.tenforums.com/tutorials/46468-windows-update-active-hours-change-windows-10-a.html","Windows Update Active Hours - Change in Windows 10 ")</f>
        <v>Windows Update Active Hours - Change in Windows 10 </v>
      </c>
      <c r="B4189" s="9" t="s">
        <v>78</v>
      </c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</row>
    <row r="4190" ht="27.0" customHeight="1">
      <c r="A4190" s="8" t="str">
        <f>HYPERLINK("https://www.tenforums.com/tutorials/47542-active-hours-updates-change-windows-10-mobile-phone.html","Windows Update Active Hours - Change in Windows 10 Mobile Phone ")</f>
        <v>Windows Update Active Hours - Change in Windows 10 Mobile Phone </v>
      </c>
      <c r="B4190" s="9" t="s">
        <v>77</v>
      </c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</row>
    <row r="4191" ht="27.0" customHeight="1">
      <c r="A4191" s="8" t="str">
        <f>HYPERLINK("https://www.tenforums.com/tutorials/46557-windows-update-active-hours-enable-disable-windows-10-a.html","Windows Update Active Hours - Enable or Disable in Windows 10")</f>
        <v>Windows Update Active Hours - Enable or Disable in Windows 10</v>
      </c>
      <c r="B4191" s="9" t="s">
        <v>79</v>
      </c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</row>
    <row r="4192" ht="27.0" customHeight="1">
      <c r="A4192" s="12" t="str">
        <f>HYPERLINK("https://www.tenforums.com/tutorials/3974-add-windows-update-control-panel-windows-10-a.html","Windows Update - Add to Control Panel in Windows 10")</f>
        <v>Windows Update - Add to Control Panel in Windows 10</v>
      </c>
      <c r="B4192" s="9" t="s">
        <v>608</v>
      </c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</row>
    <row r="4193" ht="27.0" customHeight="1">
      <c r="A4193" s="12" t="str">
        <f>HYPERLINK("https://www.tenforums.com/tutorials/139722-turn-off-download-updates-over-metered-connections-windows-10-a.html","Windows Update - Allow Automatic Updates over Metered Connections in Windows 10")</f>
        <v>Windows Update - Allow Automatic Updates over Metered Connections in Windows 10</v>
      </c>
      <c r="B4193" s="9" t="s">
        <v>1532</v>
      </c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</row>
    <row r="4194" ht="27.0" customHeight="1">
      <c r="A4194" s="8" t="str">
        <f>HYPERLINK("https://www.tenforums.com/tutorials/4742-choose-how-windows-store-app-updates-downloaded-windows-10-a.html","Windows Update and Store App Updates - Choose how Downloaded in Windows 10")</f>
        <v>Windows Update and Store App Updates - Choose how Downloaded in Windows 10</v>
      </c>
      <c r="B4194" s="9" t="s">
        <v>719</v>
      </c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</row>
    <row r="4195" ht="27.0" customHeight="1">
      <c r="A4195" s="8" t="str">
        <f>HYPERLINK("https://www.tenforums.com/tutorials/105329-specify-how-windows-store-app-updates-downloaded-windows-10-a.html","Windows Update and Store App Updates - Specify how Downloaded in Windows 10")</f>
        <v>Windows Update and Store App Updates - Specify how Downloaded in Windows 10</v>
      </c>
      <c r="B4195" s="9" t="s">
        <v>1896</v>
      </c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</row>
    <row r="4196" ht="27.0" customHeight="1">
      <c r="A4196" s="8" t="str">
        <f>HYPERLINK("https://www.tenforums.com/tutorials/81031-update-latest-version-windows-10-using-update-assistant.html","Windows 10 Update Assistant - Update to Latest Version of Windows 10")</f>
        <v>Windows 10 Update Assistant - Update to Latest Version of Windows 10</v>
      </c>
      <c r="B4196" s="10" t="s">
        <v>3084</v>
      </c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</row>
    <row r="4197" ht="27.0" customHeight="1">
      <c r="A4197" s="8" t="str">
        <f>HYPERLINK("https://www.tenforums.com/tutorials/15989-device-driver-automatic-installation-turn-off-windows-10-a.html","Windows Update Automatic Driver Installation - Turn On or Off in Windows 10")</f>
        <v>Windows Update Automatic Driver Installation - Turn On or Off in Windows 10</v>
      </c>
      <c r="B4197" s="9" t="s">
        <v>755</v>
      </c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</row>
    <row r="4198" ht="27.0" customHeight="1">
      <c r="A4198" s="8" t="str">
        <f>HYPERLINK("https://www.tenforums.com/tutorials/8013-windows-update-automatic-updates-enable-disable-windows-10-a.html","Windows Update Automatic Updates - Enable or Disable in Windows 10")</f>
        <v>Windows Update Automatic Updates - Enable or Disable in Windows 10</v>
      </c>
      <c r="B4198" s="9" t="s">
        <v>233</v>
      </c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</row>
    <row r="4199" ht="27.0" customHeight="1">
      <c r="A4199" s="8" t="str">
        <f>HYPERLINK("https://www.tenforums.com/tutorials/112245-change-deadline-before-auto-restart-update-windows-10-a.html","Windows Update Auto-restart Deadline - Change in Windows 10")</f>
        <v>Windows Update Auto-restart Deadline - Change in Windows 10</v>
      </c>
      <c r="B4199" s="9" t="s">
        <v>3299</v>
      </c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</row>
    <row r="4200" ht="27.0" customHeight="1">
      <c r="A4200" s="8" t="str">
        <f>HYPERLINK("https://www.tenforums.com/tutorials/112067-configure-auto-restart-required-notification-updates-windows-10-a.html","Windows Update Auto-restart Required Notification - Configure in Windows 10")</f>
        <v>Windows Update Auto-restart Required Notification - Configure in Windows 10</v>
      </c>
      <c r="B4200" s="9" t="s">
        <v>3300</v>
      </c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</row>
    <row r="4201" ht="27.0" customHeight="1">
      <c r="A4201" s="8" t="str">
        <f>HYPERLINK("https://www.tenforums.com/tutorials/112167-configure-auto-restart-reminder-notification-updates-windows-10-a.html","Windows Update Auto-restart Reminder Notifications - Configure in Windows 10")</f>
        <v>Windows Update Auto-restart Reminder Notifications - Configure in Windows 10</v>
      </c>
      <c r="B4201" s="9" t="s">
        <v>3301</v>
      </c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</row>
    <row r="4202" ht="27.0" customHeight="1">
      <c r="A4202" s="8" t="str">
        <f>HYPERLINK("https://www.tenforums.com/tutorials/112184-configure-auto-restart-warning-notifications-updates-windows-10-a.html","Windwos Update Auto-restart Warning Notifications Schedule - Configure  in Windows 10")</f>
        <v>Windwos Update Auto-restart Warning Notifications Schedule - Configure  in Windows 10</v>
      </c>
      <c r="B4202" s="9" t="s">
        <v>3302</v>
      </c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</row>
    <row r="4203" ht="27.0" customHeight="1">
      <c r="A4203" s="8" t="str">
        <f>HYPERLINK("https://www.tenforums.com/tutorials/4807-windows-update-check-install-windows-10-a.html","Windows Update - Check for and Install in Windows 10")</f>
        <v>Windows Update - Check for and Install in Windows 10</v>
      </c>
      <c r="B4203" s="9" t="s">
        <v>3303</v>
      </c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</row>
    <row r="4204" ht="27.0" customHeight="1">
      <c r="A4204" s="8" t="str">
        <f>HYPERLINK("https://www.tenforums.com/tutorials/69203-check-updates-windows-update-shortcut-create-windows-10-a.html","Windows Update Check for updates shortcut - Create in Windows 10 ")</f>
        <v>Windows Update Check for updates shortcut - Create in Windows 10 </v>
      </c>
      <c r="B4204" s="9" t="s">
        <v>414</v>
      </c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</row>
    <row r="4205" ht="27.0" customHeight="1">
      <c r="A4205" s="8" t="str">
        <f>HYPERLINK("https://www.tenforums.com/tutorials/27578-choose-when-restart-windows-update-windows-10-a.html","Windows Update - Choose When to Restart in Windows 10")</f>
        <v>Windows Update - Choose When to Restart in Windows 10</v>
      </c>
      <c r="B4205" s="10" t="s">
        <v>3304</v>
      </c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</row>
    <row r="4206" ht="27.0" customHeight="1">
      <c r="A4206" s="8" t="str">
        <f>HYPERLINK("https://www.tenforums.com/tutorials/65013-windows-update-enable-disable-check-updates-windows-10-a.html","Windows Update - Enable or Disable Check for Updates in Windows 10 ")</f>
        <v>Windows Update - Enable or Disable Check for Updates in Windows 10 </v>
      </c>
      <c r="B4206" s="9" t="s">
        <v>3305</v>
      </c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</row>
    <row r="4207" ht="27.0" customHeight="1">
      <c r="A4207" s="8" t="str">
        <f>HYPERLINK("https://www.tenforums.com/tutorials/24157-windows-update-defer-feature-quality-updates-windows-10-a.html","Windows Update - Defer Feature and Quality Updates in Windows 10")</f>
        <v>Windows Update - Defer Feature and Quality Updates in Windows 10</v>
      </c>
      <c r="B4207" s="9" t="s">
        <v>3306</v>
      </c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</row>
    <row r="4208" ht="27.0" customHeight="1">
      <c r="A4208" s="8" t="str">
        <f>HYPERLINK("https://www.tenforums.com/tutorials/4742-choose-how-windows-store-app-updates-downloaded-windows-10-a.html","Windows Update Delivery Optimization - Choose How Updates are Downloaded in Windows 10")</f>
        <v>Windows Update Delivery Optimization - Choose How Updates are Downloaded in Windows 10</v>
      </c>
      <c r="B4208" s="9" t="s">
        <v>719</v>
      </c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</row>
    <row r="4209" ht="27.0" customHeight="1">
      <c r="A4209" s="8" t="str">
        <f>HYPERLINK("https://www.tenforums.com/tutorials/106260-download-install-windows-update-microsoft-update-catalog.html","Windows Update - Download and Install from Microsoft Update Catalog")</f>
        <v>Windows Update - Download and Install from Microsoft Update Catalog</v>
      </c>
      <c r="B4209" s="9" t="s">
        <v>1906</v>
      </c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</row>
    <row r="4210" ht="27.0" customHeight="1">
      <c r="A4210" s="11" t="str">
        <f>HYPERLINK("https://www.tenforums.com/tutorials/146562-prevent-windows-update-updating-specific-device-driver.html","Windows Update Driver - Prevent from Updating Specific Device Driver")</f>
        <v>Windows Update Driver - Prevent from Updating Specific Device Driver</v>
      </c>
      <c r="B4210" s="10" t="s">
        <v>882</v>
      </c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</row>
    <row r="4211" ht="27.0" customHeight="1">
      <c r="A4211" s="8" t="str">
        <f>HYPERLINK("https://www.tenforums.com/tutorials/48277-driver-updates-windows-update-enable-disable-windows-10-a.html","Windows Update - Enable or Disable Drivers in Windows 10 ")</f>
        <v>Windows Update - Enable or Disable Drivers in Windows 10 </v>
      </c>
      <c r="B4211" s="9" t="s">
        <v>883</v>
      </c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</row>
    <row r="4212" ht="27.0" customHeight="1">
      <c r="A4212" s="8" t="str">
        <f>HYPERLINK("https://www.tenforums.com/tutorials/22322-upgrade-windows-10-update-enable-disable-windows-7-8-1-a.html","Windows 10 Update - Enable or Disable in Windows 7 or 8.1")</f>
        <v>Windows 10 Update - Enable or Disable in Windows 7 or 8.1</v>
      </c>
      <c r="B4212" s="9" t="s">
        <v>3088</v>
      </c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</row>
    <row r="4213" ht="27.0" customHeight="1">
      <c r="A4213" s="8" t="str">
        <f>HYPERLINK("https://www.tenforums.com/tutorials/86709-clear-windows-update-history-windows-10-a.html","Windows Update History - Clear in Windows 10")</f>
        <v>Windows Update History - Clear in Windows 10</v>
      </c>
      <c r="B4213" s="9" t="s">
        <v>3307</v>
      </c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</row>
    <row r="4214" ht="27.0" customHeight="1">
      <c r="A4214" s="8" t="str">
        <f>HYPERLINK("https://www.tenforums.com/tutorials/5472-windows-update-history-view-windows-10-a.html","Windows Update History - View in Windows 10")</f>
        <v>Windows Update History - View in Windows 10</v>
      </c>
      <c r="B4214" s="9" t="s">
        <v>3308</v>
      </c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</row>
    <row r="4215" ht="27.0" customHeight="1">
      <c r="A4215" s="8" t="str">
        <f>HYPERLINK("https://www.tenforums.com/tutorials/88607-limit-bandwidth-windows-update-store-app-updates-windows-10-a.html","Windows Update - Limit Bandwidth to Download and Upload in Windows 10")</f>
        <v>Windows Update - Limit Bandwidth to Download and Upload in Windows 10</v>
      </c>
      <c r="B4215" s="9" t="s">
        <v>148</v>
      </c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</row>
    <row r="4216" ht="27.0" customHeight="1">
      <c r="A4216" s="8" t="str">
        <f>HYPERLINK("https://www.tenforums.com/tutorials/67283-windows-update-logs-read-windows-10-a.html","Windows Update Logs - Read in Windows 10 ")</f>
        <v>Windows Update Logs - Read in Windows 10 </v>
      </c>
      <c r="B4216" s="9" t="s">
        <v>3309</v>
      </c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</row>
    <row r="4217" ht="27.0" customHeight="1">
      <c r="A4217" s="8" t="str">
        <f>HYPERLINK("https://www.tenforums.com/tutorials/73441-pause-updates-resume-updates-windows-update-windows-10-a.html","Windows Update - Pause and Resume Updates in Windows 10")</f>
        <v>Windows Update - Pause and Resume Updates in Windows 10</v>
      </c>
      <c r="B4217" s="9" t="s">
        <v>3310</v>
      </c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</row>
    <row r="4218" ht="27.0" customHeight="1">
      <c r="A4218" s="8" t="str">
        <f>HYPERLINK("https://www.tenforums.com/tutorials/117799-enable-disable-pause-updates-feature-windows-10-a.html","Windows Update Pause Updates Feature - Enable or Disable in Windows 10")</f>
        <v>Windows Update Pause Updates Feature - Enable or Disable in Windows 10</v>
      </c>
      <c r="B4218" s="9" t="s">
        <v>2228</v>
      </c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</row>
    <row r="4219" ht="27.0" customHeight="1">
      <c r="A4219" s="8" t="str">
        <f>HYPERLINK("https://www.tenforums.com/tutorials/79644-remove-windows-10-creators-update-message-windows-update.html","Windows Update - Remove Windows 10 Creators Update message")</f>
        <v>Windows Update - Remove Windows 10 Creators Update message</v>
      </c>
      <c r="B4219" s="10" t="s">
        <v>3311</v>
      </c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</row>
    <row r="4220" ht="27.0" customHeight="1">
      <c r="A4220" s="8" t="str">
        <f>HYPERLINK("https://www.tenforums.com/tutorials/24742-windows-update-reset-windows-10-a.html","Windows Update - Reset in Windows 10")</f>
        <v>Windows Update - Reset in Windows 10</v>
      </c>
      <c r="B4220" s="9" t="s">
        <v>3312</v>
      </c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</row>
    <row r="4221" ht="27.0" customHeight="1">
      <c r="A4221" s="8" t="str">
        <f>HYPERLINK("https://www.tenforums.com/tutorials/76305-windows-update-restart-notifications-turn-off-windows-10-a.html","Windows Update Restart Notifications - Turn On or Off in Windows 10")</f>
        <v>Windows Update Restart Notifications - Turn On or Off in Windows 10</v>
      </c>
      <c r="B4221" s="10" t="s">
        <v>2092</v>
      </c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</row>
    <row r="4222" ht="27.0" customHeight="1">
      <c r="A4222" s="8" t="str">
        <f>HYPERLINK("https://www.tenforums.com/tutorials/56082-windows-update-schedule-restart-time-windows-10-a.html","Windows Update - Schedule a Restart Time in Windows 10")</f>
        <v>Windows Update - Schedule a Restart Time in Windows 10</v>
      </c>
      <c r="B4222" s="9" t="s">
        <v>3313</v>
      </c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</row>
    <row r="4223" ht="27.0" customHeight="1">
      <c r="A4223" s="8" t="str">
        <f>HYPERLINK("https://www.tenforums.com/tutorials/59291-windows-update-settings-context-menu-add-windows-10-a.html","Windows Update Settings context menu - Add in Windows 10 ")</f>
        <v>Windows Update Settings context menu - Add in Windows 10 </v>
      </c>
      <c r="B4223" s="9" t="s">
        <v>3314</v>
      </c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</row>
    <row r="4224" ht="27.0" customHeight="1">
      <c r="A4224" s="8" t="str">
        <f>HYPERLINK("https://www.tenforums.com/tutorials/5377-windows-update-shortcut-create-windows-10-a.html","Windows Update Shortcut - Create in Windows 10")</f>
        <v>Windows Update Shortcut - Create in Windows 10</v>
      </c>
      <c r="B4224" s="9" t="s">
        <v>3315</v>
      </c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</row>
    <row r="4225" ht="27.0" customHeight="1">
      <c r="A4225" s="8" t="str">
        <f>HYPERLINK("https://www.tenforums.com/tutorials/129351-specify-deadlines-automatic-updates-restarts-windows-10-a.html","Windows Update - Specify Deadlines for Automatic Updates and Restarts in Windows 10")</f>
        <v>Windows Update - Specify Deadlines for Automatic Updates and Restarts in Windows 10</v>
      </c>
      <c r="B4225" s="9" t="s">
        <v>3316</v>
      </c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</row>
    <row r="4226" ht="27.0" customHeight="1">
      <c r="A4226" s="11" t="s">
        <v>3317</v>
      </c>
      <c r="B4226" s="10" t="s">
        <v>3318</v>
      </c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</row>
    <row r="4227" ht="27.0" customHeight="1">
      <c r="A4227" s="11" t="str">
        <f>HYPERLINK("https://www.tenforums.com/tutorials/142276-enable-disable-windows-update-status-taskbar-icon-windows-10-a.html","Windows Update Status Taskbar Icon - Enable or Disable in Windows 10")</f>
        <v>Windows Update Status Taskbar Icon - Enable or Disable in Windows 10</v>
      </c>
      <c r="B4227" s="10" t="s">
        <v>3319</v>
      </c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</row>
    <row r="4228" ht="27.0" customHeight="1">
      <c r="A4228" s="8" t="str">
        <f>HYPERLINK("https://www.tenforums.com/tutorials/73441-windows-update-turn-off-pause-updates-windows-10-a.html","Windows Update - Turn On or Off Pause Updates in Windows 10 ")</f>
        <v>Windows Update - Turn On or Off Pause Updates in Windows 10 </v>
      </c>
      <c r="B4228" s="9" t="s">
        <v>3320</v>
      </c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</row>
    <row r="4229" ht="27.0" customHeight="1">
      <c r="A4229" s="8" t="str">
        <f>HYPERLINK("https://www.tenforums.com/tutorials/5486-windows-update-uninstall-windows-10-a.html","Windows Update - Uninstall in Windows 10")</f>
        <v>Windows Update - Uninstall in Windows 10</v>
      </c>
      <c r="B4229" s="9" t="s">
        <v>3321</v>
      </c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</row>
    <row r="4230" ht="27.0" customHeight="1">
      <c r="A4230" s="8" t="str">
        <f>HYPERLINK("https://www.tenforums.com/tutorials/49963-windows-update-use-sign-info-auto-finish-set-up-windows-10-a.html","Windows Update - Use sign in info to auto finish set up in Windows 10 ")</f>
        <v>Windows Update - Use sign in info to auto finish set up in Windows 10 </v>
      </c>
      <c r="B4230" s="9" t="s">
        <v>3322</v>
      </c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</row>
    <row r="4231" ht="27.0" customHeight="1">
      <c r="A4231" s="11" t="str">
        <f>HYPERLINK("https://www.tenforums.com/tutorials/148203-using-cmd-script-vbscript-control-windows-update.html","Windows Update - Using CMD script and VBScript to Control in Windwos 10")</f>
        <v>Windows Update - Using CMD script and VBScript to Control in Windwos 10</v>
      </c>
      <c r="B4231" s="10" t="s">
        <v>3323</v>
      </c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</row>
    <row r="4232" ht="27.0" customHeight="1">
      <c r="A4232" s="8" t="str">
        <f>HYPERLINK("https://www.tenforums.com/tutorials/96097-view-configured-update-policies-windows-10-a.html","Windows Update - View Configured Update Policies in Windows 10")</f>
        <v>Windows Update - View Configured Update Policies in Windows 10</v>
      </c>
      <c r="B4232" s="9" t="s">
        <v>2301</v>
      </c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</row>
    <row r="4233" ht="27.0" customHeight="1">
      <c r="A4233" s="8" t="str">
        <f>HYPERLINK("https://www.tenforums.com/tutorials/96845-powershell-scripting-update-windows-10-usb-install-media.html","Windows Updates - Apply to Windows 10 USB install media with PowerShell")</f>
        <v>Windows Updates - Apply to Windows 10 USB install media with PowerShell</v>
      </c>
      <c r="B4233" s="9" t="s">
        <v>3098</v>
      </c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</row>
    <row r="4234" ht="27.0" customHeight="1">
      <c r="A4234" s="8" t="str">
        <f>HYPERLINK("https://www.tenforums.com/tutorials/44926-windows-updates-microsoft-products-turn-off-windows-10-a.html","Windows Updates for Microsoft Products - Turn On or Off in Windows 10")</f>
        <v>Windows Updates for Microsoft Products - Turn On or Off in Windows 10</v>
      </c>
      <c r="B4234" s="9" t="s">
        <v>3324</v>
      </c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</row>
    <row r="4235" ht="27.0" customHeight="1">
      <c r="A4235" s="8" t="str">
        <f>HYPERLINK("https://www.tenforums.com/tutorials/8280-windows-updates-hide-show-windows-10-a.html","Windows Updates - Hide or Show in Windows 10")</f>
        <v>Windows Updates - Hide or Show in Windows 10</v>
      </c>
      <c r="B4235" s="9" t="s">
        <v>3325</v>
      </c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</row>
    <row r="4236" ht="27.0" customHeight="1">
      <c r="A4236" s="8" t="str">
        <f>HYPERLINK("https://www.tenforums.com/tutorials/96103-allow-automatic-updates-over-metered-connections-windows-10-a.html","Windows Updates over Metered Connections - Enable or Disable in Windows 10")</f>
        <v>Windows Updates over Metered Connections - Enable or Disable in Windows 10</v>
      </c>
      <c r="B4236" s="9" t="s">
        <v>1532</v>
      </c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</row>
    <row r="4237" ht="27.0" customHeight="1">
      <c r="A4237" s="8" t="str">
        <f>HYPERLINK("https://www.tenforums.com/tutorials/86213-delete-windows10upgrade-folder-windows-10-a.html","Windows10Upgrade Folder - Delete in Windows 10")</f>
        <v>Windows10Upgrade Folder - Delete in Windows 10</v>
      </c>
      <c r="B4237" s="9" t="s">
        <v>3326</v>
      </c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</row>
    <row r="4238" ht="27.0" customHeight="1">
      <c r="A4238" s="8" t="str">
        <f>HYPERLINK("https://www.tenforums.com/tutorials/106679-view-windows-upgrade-history-windows-10-a.html","Windows Upgrade History - View in Windows 10")</f>
        <v>Windows Upgrade History - View in Windows 10</v>
      </c>
      <c r="B4238" s="9" t="s">
        <v>3327</v>
      </c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</row>
    <row r="4239" ht="27.0" customHeight="1">
      <c r="A4239" s="8" t="str">
        <f>HYPERLINK("https://www.tenforums.com/tutorials/2267-windows-10-upgrade-installation.html","Windows 10 - Upgrade Installation")</f>
        <v>Windows 10 - Upgrade Installation</v>
      </c>
      <c r="B4239" s="9" t="s">
        <v>3085</v>
      </c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</row>
    <row r="4240" ht="27.0" customHeight="1">
      <c r="A4240" s="8" t="str">
        <f>HYPERLINK("https://www.tenforums.com/tutorials/32961-windows-10-version-number-find.html","Windows 10 Version Number - Find")</f>
        <v>Windows 10 Version Number - Find</v>
      </c>
      <c r="B4240" s="9" t="s">
        <v>3120</v>
      </c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</row>
    <row r="4241" ht="27.0" customHeight="1">
      <c r="A4241" s="8" t="str">
        <f>HYPERLINK("https://www.tenforums.com/tutorials/76252-windows-welcome-experience-turn-off-windows-10-a.html","Windows Welcome Experience - Turn On or Off in Windows 10")</f>
        <v>Windows Welcome Experience - Turn On or Off in Windows 10</v>
      </c>
      <c r="B4241" s="10" t="s">
        <v>3160</v>
      </c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</row>
    <row r="4242" ht="27.0" customHeight="1">
      <c r="A4242" s="8" t="str">
        <f>HYPERLINK("https://www.tenforums.com/tutorials/135551-hyper-v-add-windows-xp-mode-virtual-machine-windows-10-a.html","Windows XP Mode Virtual Machine - Add to Hyper-V in Windows 10")</f>
        <v>Windows XP Mode Virtual Machine - Add to Hyper-V in Windows 10</v>
      </c>
      <c r="B4242" s="9" t="s">
        <v>1244</v>
      </c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</row>
    <row r="4243" ht="27.0" customHeight="1">
      <c r="A4243" s="11" t="str">
        <f>HYPERLINK("https://www.tenforums.com/tutorials/138739-import-windows-xp-mode-windows-7-windows-10-a.html","Windows XP Mode Virtual Machine - Import from Windows 7 to Windows 10")</f>
        <v>Windows XP Mode Virtual Machine - Import from Windows 7 to Windows 10</v>
      </c>
      <c r="B4243" s="10" t="s">
        <v>3328</v>
      </c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</row>
    <row r="4244" ht="27.0" customHeight="1">
      <c r="A4244" s="11" t="str">
        <f>HYPERLINK("https://www.tenforums.com/tutorials/142328-how-fix-winload-efi-missing-corrupt-error-windows-10-a.html","winload.efi missing or corrupt error - Fix in Windows 10")</f>
        <v>winload.efi missing or corrupt error - Fix in Windows 10</v>
      </c>
      <c r="B4244" s="10" t="s">
        <v>3329</v>
      </c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</row>
    <row r="4245" ht="27.0" customHeight="1">
      <c r="A4245" s="8" t="str">
        <f>HYPERLINK("https://www.tenforums.com/tutorials/103428-create-winpe-iso.html","WinPE or ISO - Create")</f>
        <v>WinPE or ISO - Create</v>
      </c>
      <c r="B4245" s="9" t="s">
        <v>1345</v>
      </c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</row>
    <row r="4246" ht="27.0" customHeight="1">
      <c r="A4246" s="11" t="s">
        <v>3330</v>
      </c>
      <c r="B4246" s="10" t="s">
        <v>3331</v>
      </c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</row>
    <row r="4247" ht="27.0" customHeight="1">
      <c r="A4247" s="8" t="str">
        <f>HYPERLINK("https://www.tenforums.com/tutorials/82638-analyze-component-store-winsxs-folder-windows-10-a.html","WinSxS folder (Component Store) - Analyze in Windows 10")</f>
        <v>WinSxS folder (Component Store) - Analyze in Windows 10</v>
      </c>
      <c r="B4247" s="10" t="s">
        <v>560</v>
      </c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</row>
    <row r="4248" ht="27.0" customHeight="1">
      <c r="A4248" s="8" t="str">
        <f>HYPERLINK("https://www.tenforums.com/tutorials/82643-clean-up-component-store-winsxs-folder-windows-10-a.html","WinSxS folder (Component Store) - Clean Up in Windows 10")</f>
        <v>WinSxS folder (Component Store) - Clean Up in Windows 10</v>
      </c>
      <c r="B4248" s="10" t="s">
        <v>561</v>
      </c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</row>
    <row r="4249" ht="27.0" customHeight="1">
      <c r="A4249" s="8" t="str">
        <f>HYPERLINK("https://www.eightforums.com/tutorials/58616-wintousb-install-run-windows-usb-drive.html","WinToUSB - Install and Run Windows on a USB Drive")</f>
        <v>WinToUSB - Install and Run Windows on a USB Drive</v>
      </c>
      <c r="B4249" s="9" t="s">
        <v>3095</v>
      </c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</row>
    <row r="4250" ht="27.0" customHeight="1">
      <c r="A4250" s="8" t="str">
        <f>HYPERLINK("https://www.tenforums.com/tutorials/82794-change-power-saving-mode-wireless-adapters-windows-10-a.html","Wireless Adapters Power Saving Mode - Change in Windows 10")</f>
        <v>Wireless Adapters Power Saving Mode - Change in Windows 10</v>
      </c>
      <c r="B4250" s="10" t="s">
        <v>3332</v>
      </c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</row>
    <row r="4251" ht="27.0" customHeight="1">
      <c r="A4251" s="11" t="s">
        <v>3333</v>
      </c>
      <c r="B4251" s="10" t="s">
        <v>1910</v>
      </c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</row>
    <row r="4252" ht="27.0" customHeight="1">
      <c r="A4252" s="11" t="s">
        <v>3334</v>
      </c>
      <c r="B4252" s="10" t="s">
        <v>1912</v>
      </c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</row>
    <row r="4253" ht="27.0" customHeight="1">
      <c r="A4253" s="8" t="str">
        <f>HYPERLINK("https://www.tenforums.com/tutorials/3562-wireless-network-add-remove-filter-windows-10-a.html","Wireless Network - Add or Remove from Filter in Windows 10")</f>
        <v>Wireless Network - Add or Remove from Filter in Windows 10</v>
      </c>
      <c r="B4253" s="9" t="s">
        <v>3335</v>
      </c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</row>
    <row r="4254" ht="27.0" customHeight="1">
      <c r="A4254" s="8" t="str">
        <f>HYPERLINK("https://www.tenforums.com/tutorials/65916-wireless-network-connect-automatically-turn-off-windows-10-a.html","Wireless Network Connect Automatically - Turn On or Off in Windows 10 ")</f>
        <v>Wireless Network Connect Automatically - Turn On or Off in Windows 10 </v>
      </c>
      <c r="B4254" s="9" t="s">
        <v>3336</v>
      </c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</row>
    <row r="4255" ht="27.0" customHeight="1">
      <c r="A4255" s="8" t="str">
        <f>HYPERLINK("https://www.tenforums.com/tutorials/3520-wireless-network-connect-windows-10-a.html","Wireless Network - Connect To in Windows 10")</f>
        <v>Wireless Network - Connect To in Windows 10</v>
      </c>
      <c r="B4255" s="9" t="s">
        <v>3337</v>
      </c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</row>
    <row r="4256" ht="27.0" customHeight="1">
      <c r="A4256" s="8" t="str">
        <f>HYPERLINK("https://www.tenforums.com/tutorials/70415-wireless-network-connection-priority-order-change-windows-10-a.html","Wireless Network Connection Priority Order - Change in Windows 10 ")</f>
        <v>Wireless Network Connection Priority Order - Change in Windows 10 </v>
      </c>
      <c r="B4256" s="9" t="s">
        <v>3338</v>
      </c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</row>
    <row r="4257" ht="27.0" customHeight="1">
      <c r="A4257" s="8" t="str">
        <f>HYPERLINK("https://www.tenforums.com/tutorials/65904-wireless-network-disconnect-windows-10-a.html","Wireless Network - Disconnect from in Windows 10 ")</f>
        <v>Wireless Network - Disconnect from in Windows 10 </v>
      </c>
      <c r="B4257" s="9" t="s">
        <v>3339</v>
      </c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</row>
    <row r="4258" ht="27.0" customHeight="1">
      <c r="A4258" s="8" t="str">
        <f>HYPERLINK("https://www.tenforums.com/tutorials/3162-wireless-network-metered-connection-set-windows-10-a.html","Wireless Network Metered Connection - Set in Windows 10")</f>
        <v>Wireless Network Metered Connection - Set in Windows 10</v>
      </c>
      <c r="B4258" s="9" t="s">
        <v>3340</v>
      </c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</row>
    <row r="4259" ht="27.0" customHeight="1">
      <c r="A4259" s="11" t="str">
        <f>HYPERLINK("https://www.tenforums.com/tutorials/151786-how-change-preferred-band-wireless-network-adapter-windows.html","Wireless Network Preferred Band - Change")</f>
        <v>Wireless Network Preferred Band - Change</v>
      </c>
      <c r="B4259" s="10" t="s">
        <v>3341</v>
      </c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</row>
    <row r="4260" ht="27.0" customHeight="1">
      <c r="A4260" s="8" t="str">
        <f>HYPERLINK("https://www.tenforums.com/tutorials/111176-add-wireless-network-profile-windows-10-a.html","Wireless Network Profile - Add in Windows 10")</f>
        <v>Wireless Network Profile - Add in Windows 10</v>
      </c>
      <c r="B4260" s="9" t="s">
        <v>3342</v>
      </c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</row>
    <row r="4261" ht="27.0" customHeight="1">
      <c r="A4261" s="8" t="str">
        <f>HYPERLINK("https://www.tenforums.com/tutorials/3530-wireless-network-profile-backup-restore-windows-10-a.html","Wireless Network Profile - Backup and Restore Windows 10")</f>
        <v>Wireless Network Profile - Backup and Restore Windows 10</v>
      </c>
      <c r="B4261" s="9" t="s">
        <v>3343</v>
      </c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</row>
    <row r="4262" ht="27.0" customHeight="1">
      <c r="A4262" s="8" t="str">
        <f>HYPERLINK("https://www.tenforums.com/tutorials/3507-wireless-network-profile-delete-windows-10-a.html","Wireless Network Profile - Delete in Windows 10")</f>
        <v>Wireless Network Profile - Delete in Windows 10</v>
      </c>
      <c r="B4262" s="9" t="s">
        <v>3344</v>
      </c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</row>
    <row r="4263" ht="27.0" customHeight="1">
      <c r="A4263" s="8" t="str">
        <f>HYPERLINK("https://www.tenforums.com/tutorials/28375-network-profile-name-rename-windows-10-a.html","Wireless Network Profile Name - Rename in Windows 10")</f>
        <v>Wireless Network Profile Name - Rename in Windows 10</v>
      </c>
      <c r="B4263" s="9" t="s">
        <v>2055</v>
      </c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</row>
    <row r="4264" ht="27.0" customHeight="1">
      <c r="A4264" s="8" t="str">
        <f>HYPERLINK("https://www.tenforums.com/tutorials/65046-wireless-network-profiles-see-windows-10-a.html","Wireless Network Profiles - See in Windows 10 ")</f>
        <v>Wireless Network Profiles - See in Windows 10 </v>
      </c>
      <c r="B4264" s="9" t="s">
        <v>3345</v>
      </c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</row>
    <row r="4265" ht="27.0" customHeight="1">
      <c r="A4265" s="8" t="str">
        <f>HYPERLINK("https://www.tenforums.com/tutorials/27997-wireless-network-security-key-password-see-windows-10-a.html","Wireless Network Security Key Password - See in Windows 10")</f>
        <v>Wireless Network Security Key Password - See in Windows 10</v>
      </c>
      <c r="B4265" s="9" t="s">
        <v>2221</v>
      </c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</row>
    <row r="4266" ht="27.0" customHeight="1">
      <c r="A4266" s="8" t="str">
        <f>HYPERLINK("https://www.tenforums.com/tutorials/108514-view-wireless-network-signal-strength-windows-10-a.html","Wireless Network Signal Strength - View in Windows 10")</f>
        <v>Wireless Network Signal Strength - View in Windows 10</v>
      </c>
      <c r="B4266" s="9" t="s">
        <v>3166</v>
      </c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</row>
    <row r="4267" ht="27.0" customHeight="1">
      <c r="A4267" s="8" t="str">
        <f>HYPERLINK("https://www.tenforums.com/tutorials/47080-wlan-report-create-windows-10-a.html","WLAN Report - Create in Windows 10 ")</f>
        <v>WLAN Report - Create in Windows 10 </v>
      </c>
      <c r="B4267" s="9" t="s">
        <v>3346</v>
      </c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</row>
    <row r="4268" ht="27.0" customHeight="1">
      <c r="A4268" s="11" t="str">
        <f>HYPERLINK("https://www.tenforums.com/tutorials/140422-install-uninstall-microsoft-wordpad-windows-10-a.html","WordPad - Install or Uninstall in Windows 10")</f>
        <v>WordPad - Install or Uninstall in Windows 10</v>
      </c>
      <c r="B4268" s="10" t="s">
        <v>3347</v>
      </c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</row>
    <row r="4269" ht="27.0" customHeight="1">
      <c r="A4269" s="12" t="str">
        <f>HYPERLINK("https://www.tenforums.com/tutorials/31840-keyboard-shortcuts-apps-windows-10-a.html#option11","WordPad Keyboard Shortcuts in Windows 10")</f>
        <v>WordPad Keyboard Shortcuts in Windows 10</v>
      </c>
      <c r="B4269" s="9" t="s">
        <v>190</v>
      </c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</row>
    <row r="4270" ht="27.0" customHeight="1">
      <c r="A4270" s="29" t="s">
        <v>3348</v>
      </c>
      <c r="B4270" s="10" t="s">
        <v>3349</v>
      </c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</row>
    <row r="4271" ht="27.0" customHeight="1">
      <c r="A4271" s="11" t="str">
        <f>HYPERLINK("https://www.tenforums.com/tutorials/155950-how-reset-wordpad-default-position-size-windows-10-a.html","WordPad - Reset Default Position and Size in Windows 10")</f>
        <v>WordPad - Reset Default Position and Size in Windows 10</v>
      </c>
      <c r="B4271" s="10" t="s">
        <v>3350</v>
      </c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</row>
    <row r="4272" ht="27.0" customHeight="1">
      <c r="A4272" s="8" t="str">
        <f>HYPERLINK("https://www.tenforums.com/tutorials/36133-change-workgroup-windows-10-a.html","Workgroup - Change in Windows 10")</f>
        <v>Workgroup - Change in Windows 10</v>
      </c>
      <c r="B4272" s="9" t="s">
        <v>3351</v>
      </c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</row>
    <row r="4273" ht="27.0" customHeight="1">
      <c r="A4273" s="8" t="str">
        <f>HYPERLINK("https://www.tenforums.com/tutorials/67385-world-clock-pin-start-windows-10-a.html","World Clock - Pin to Start in Windows 10 ")</f>
        <v>World Clock - Pin to Start in Windows 10 </v>
      </c>
      <c r="B4273" s="9" t="s">
        <v>3352</v>
      </c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</row>
    <row r="4274" ht="27.0" customHeight="1">
      <c r="A4274" s="8" t="str">
        <f>HYPERLINK("https://www.tenforums.com/tutorials/21904-disk-write-caching-enable-disable-windows-10-a.html","Write Caching on Disk - Enable or Disable in Windows 10")</f>
        <v>Write Caching on Disk - Enable or Disable in Windows 10</v>
      </c>
      <c r="B4274" s="9" t="s">
        <v>805</v>
      </c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</row>
    <row r="4275" ht="27.0" customHeight="1">
      <c r="A4275" s="8" t="str">
        <f>HYPERLINK("https://www.tenforums.com/tutorials/3548-disk-write-protection-enable-disable-windows.html","Write Protection for Disk - Enable or Disable in Windows")</f>
        <v>Write Protection for Disk - Enable or Disable in Windows</v>
      </c>
      <c r="B4275" s="9" t="s">
        <v>806</v>
      </c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</row>
    <row r="4276" ht="27.0" customHeight="1">
      <c r="A4276" s="8" t="str">
        <f>HYPERLINK("https://www.tenforums.com/tutorials/75446-removable-drives-write-protection-turn-off-windows-10-a.html","Write Protection for Removable Drives - Turn On or Off in Windows 10")</f>
        <v>Write Protection for Removable Drives - Turn On or Off in Windows 10</v>
      </c>
      <c r="B4276" s="10" t="s">
        <v>2550</v>
      </c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</row>
    <row r="4277" ht="27.0" customHeight="1">
      <c r="A4277" s="11" t="s">
        <v>3353</v>
      </c>
      <c r="B4277" s="10" t="s">
        <v>1405</v>
      </c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</row>
    <row r="4278" ht="27.0" customHeight="1">
      <c r="A4278" s="11" t="s">
        <v>3354</v>
      </c>
      <c r="B4278" s="10" t="s">
        <v>3277</v>
      </c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</row>
    <row r="4279" ht="27.0" customHeight="1">
      <c r="A4279" s="6" t="s">
        <v>3355</v>
      </c>
      <c r="B4279" s="6" t="s">
        <v>3355</v>
      </c>
      <c r="C4279" s="15"/>
      <c r="D4279" s="15"/>
      <c r="E4279" s="15"/>
      <c r="F4279" s="15"/>
      <c r="G4279" s="15"/>
      <c r="H4279" s="15"/>
      <c r="I4279" s="15"/>
      <c r="J4279" s="15"/>
      <c r="K4279" s="15"/>
      <c r="L4279" s="15"/>
      <c r="M4279" s="15"/>
      <c r="N4279" s="15"/>
      <c r="O4279" s="15"/>
      <c r="P4279" s="15"/>
      <c r="Q4279" s="15"/>
      <c r="R4279" s="15"/>
      <c r="S4279" s="15"/>
      <c r="T4279" s="15"/>
      <c r="U4279" s="15"/>
      <c r="V4279" s="15"/>
    </row>
    <row r="4280" ht="27.0" customHeight="1">
      <c r="A4280" s="11" t="str">
        <f>HYPERLINK("https://www.tenforums.com/tutorials/151309-how-add-remove-overlays-xbox-game-bar-home-windows-10-a.html","Xbox Game Bar Favorites - Add or Remove Overlay Favorites on Home Bar in Windows 10")</f>
        <v>Xbox Game Bar Favorites - Add or Remove Overlay Favorites on Home Bar in Windows 10</v>
      </c>
      <c r="B4280" s="10" t="s">
        <v>1140</v>
      </c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</row>
    <row r="4281" ht="27.0" customHeight="1">
      <c r="A4281" s="12" t="str">
        <f>HYPERLINK("https://www.tenforums.com/tutorials/124402-customize-keyboard-shortcuts-game-bar-windows-10-a.html","Xbox Game Bar Keyboard Shortcuts - Customize in Windows 10")</f>
        <v>Xbox Game Bar Keyboard Shortcuts - Customize in Windows 10</v>
      </c>
      <c r="B4281" s="9" t="s">
        <v>1141</v>
      </c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</row>
    <row r="4282" ht="27.0" customHeight="1">
      <c r="A4282" s="11" t="str">
        <f>HYPERLINK("https://www.tenforums.com/tutorials/138967-enable-disable-open-xbox-game-bar-using-controller-windows-10-a.html","Xbox Game Bar Open using Xbox button on Controller - Enable or Disable in Windows 10")</f>
        <v>Xbox Game Bar Open using Xbox button on Controller - Enable or Disable in Windows 10</v>
      </c>
      <c r="B4282" s="10" t="s">
        <v>1144</v>
      </c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</row>
    <row r="4283" ht="27.0" customHeight="1">
      <c r="A4283" s="11" t="str">
        <f>HYPERLINK("https://www.tenforums.com/tutorials/151443-how-pin-unpin-xbox-game-bar-overlays-screen-windows-10-a.html","Xbox Game Bar Overlays - Pin and Unpin on Screen in Windows 10")</f>
        <v>Xbox Game Bar Overlays - Pin and Unpin on Screen in Windows 10</v>
      </c>
      <c r="B4283" s="10" t="s">
        <v>1145</v>
      </c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</row>
    <row r="4284" ht="27.0" customHeight="1">
      <c r="A4284" s="11" t="str">
        <f>HYPERLINK("https://www.tenforums.com/tutorials/151558-turn-off-notification-sounds-while-playing-games-windows-10-a.html","Xbox Game Bar Notification Sounds - Turn On or Off while Playing Games in Windows 10")</f>
        <v>Xbox Game Bar Notification Sounds - Turn On or Off while Playing Games in Windows 10</v>
      </c>
      <c r="B4284" s="10" t="s">
        <v>1142</v>
      </c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</row>
    <row r="4285" ht="27.0" customHeight="1">
      <c r="A4285" s="11" t="str">
        <f>HYPERLINK("https://www.tenforums.com/tutorials/151547-show-hide-notifications-when-playing-fullscreen-game-windows-10-a.html","Xbox Game Bar Notifications - Hide or Show when Playing Fullscreen Game in Windows 10")</f>
        <v>Xbox Game Bar Notifications - Hide or Show when Playing Fullscreen Game in Windows 10</v>
      </c>
      <c r="B4285" s="10" t="s">
        <v>1143</v>
      </c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</row>
    <row r="4286" ht="27.0" customHeight="1">
      <c r="A4286" s="12" t="str">
        <f>HYPERLINK("https://www.tenforums.com/tutorials/113373-view-game-performance-game-bar-windows-10-a.html","Xbox Game Bar Performance - View Game Performance in Windows 10")</f>
        <v>Xbox Game Bar Performance - View Game Performance in Windows 10</v>
      </c>
      <c r="B4286" s="9" t="s">
        <v>1149</v>
      </c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</row>
    <row r="4287" ht="27.0" customHeight="1">
      <c r="A4287" s="8" t="str">
        <f>HYPERLINK("https://www.tenforums.com/tutorials/8630-game-bar-record-take-screenshots-windows-10-a.html","Xbox Game Bar - Record and Take Screenshots in Windows 10")</f>
        <v>Xbox Game Bar - Record and Take Screenshots in Windows 10</v>
      </c>
      <c r="B4287" s="9" t="s">
        <v>1138</v>
      </c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</row>
    <row r="4288" ht="27.0" customHeight="1">
      <c r="A4288" s="12" t="str">
        <f>HYPERLINK("https://www.tenforums.com/tutorials/104093-choose-light-dark-theme-game-bar-windows-10-a.html","Xbox Game Bar Theme - Choose Light or Dark Theme in Windows 10")</f>
        <v>Xbox Game Bar Theme - Choose Light or Dark Theme in Windows 10</v>
      </c>
      <c r="B4288" s="40" t="s">
        <v>1138</v>
      </c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</row>
    <row r="4289" ht="27.0" customHeight="1">
      <c r="A4289" s="12" t="str">
        <f>HYPERLINK("https://www.tenforums.com/tutorials/76094-turn-off-game-bar-tips-windows-10-a.html","Xbox Game Bar Tips - Turn On or Off in Windows 10")</f>
        <v>Xbox Game Bar Tips - Turn On or Off in Windows 10</v>
      </c>
      <c r="B4289" s="10" t="s">
        <v>1147</v>
      </c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</row>
    <row r="4290" ht="27.0" customHeight="1">
      <c r="A4290" s="12" t="str">
        <f>HYPERLINK("https://www.tenforums.com/tutorials/8637-turn-off-xbox-game-bar-windows-10-a.html","Xbox Game Bar - Turn On or Off in Windows 10")</f>
        <v>Xbox Game Bar - Turn On or Off in Windows 10</v>
      </c>
      <c r="B4290" s="10" t="s">
        <v>1148</v>
      </c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</row>
    <row r="4291" ht="27.0" customHeight="1">
      <c r="A4291" s="8" t="str">
        <f>HYPERLINK("https://www.tenforums.com/tutorials/51180-game-dvr-game-bar-enable-disable-windows-10-a.html","Xbox Game DVR and Game Bar - Enable or Disable in Windows 10 ")</f>
        <v>Xbox Game DVR and Game Bar - Enable or Disable in Windows 10 </v>
      </c>
      <c r="B4291" s="9" t="s">
        <v>1151</v>
      </c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</row>
    <row r="4292" ht="27.0" customHeight="1">
      <c r="A4292" s="8" t="str">
        <f>HYPERLINK("https://www.tenforums.com/tutorials/8686-game-dvr-remember-game-undo-windows-10-a.html","Xbox Game DVR 'Remember this as a game' - Undo in Windows 10")</f>
        <v>Xbox Game DVR 'Remember this as a game' - Undo in Windows 10</v>
      </c>
      <c r="B4292" s="9" t="s">
        <v>1152</v>
      </c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</row>
    <row r="4293" ht="27.0" customHeight="1">
      <c r="A4293" s="8" t="str">
        <f>HYPERLINK("https://www.tenforums.com/tutorials/35442-xbox-live-account-connect-cortana-windows-10-a.html","Xbox Live Account - Connect To Cortana in Windows 10")</f>
        <v>Xbox Live Account - Connect To Cortana in Windows 10</v>
      </c>
      <c r="B4293" s="9" t="s">
        <v>642</v>
      </c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</row>
    <row r="4294" ht="27.0" customHeight="1">
      <c r="A4294" s="8" t="str">
        <f>HYPERLINK("https://www.tenforums.com/tutorials/32489-xbox-one-game-streaming-enable-disable.html","Xbox One Game Streaming - Enable or Disable")</f>
        <v>Xbox One Game Streaming - Enable or Disable</v>
      </c>
      <c r="B4294" s="9" t="s">
        <v>3356</v>
      </c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</row>
    <row r="4295" ht="27.0" customHeight="1">
      <c r="A4295" s="8" t="str">
        <f>HYPERLINK("https://www.tenforums.com/tutorials/30816-xbox-one-external-storage-set-up.html","Xbox One External Storage - Set Up")</f>
        <v>Xbox One External Storage - Set Up</v>
      </c>
      <c r="B4295" s="9" t="s">
        <v>965</v>
      </c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</row>
    <row r="4296" ht="27.0" customHeight="1">
      <c r="A4296" s="8" t="str">
        <f>HYPERLINK("https://www.tenforums.com/tutorials/30966-xbox-one-games-apps-move-copy-between-storage-devices.html","Xbox One Games and Apps - Move or Copy Between Storage Devices")</f>
        <v>Xbox One Games and Apps - Move or Copy Between Storage Devices</v>
      </c>
      <c r="B4296" s="9" t="s">
        <v>3357</v>
      </c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</row>
    <row r="4297" ht="27.0" customHeight="1">
      <c r="A4297" s="8" t="str">
        <f>HYPERLINK("https://www.tenforums.com/tutorials/31233-xbox-one-games-apps-uninstall.html","Xbox One Games and Apps - Uninstall")</f>
        <v>Xbox One Games and Apps - Uninstall</v>
      </c>
      <c r="B4297" s="9" t="s">
        <v>3358</v>
      </c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</row>
    <row r="4298" ht="27.0" customHeight="1">
      <c r="A4298" s="8" t="str">
        <f>HYPERLINK("https://www.tenforums.com/tutorials/67374-xbox-one-reset-factory-defaults.html","Xbox One - Reset to Factory Defaults ")</f>
        <v>Xbox One - Reset to Factory Defaults </v>
      </c>
      <c r="B4298" s="9" t="s">
        <v>3359</v>
      </c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</row>
    <row r="4299" ht="27.0" customHeight="1">
      <c r="A4299" s="8" t="str">
        <f>HYPERLINK("https://www.tenforums.com/tutorials/32712-xbox-one-stream-game-windows-10-a.html","Xbox One - Stream Game in Windows 10")</f>
        <v>Xbox One - Stream Game in Windows 10</v>
      </c>
      <c r="B4299" s="9" t="s">
        <v>3360</v>
      </c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</row>
    <row r="4300" ht="27.0" customHeight="1">
      <c r="A4300" s="8" t="str">
        <f>HYPERLINK("https://www.tenforums.com/tutorials/31331-xbox-one-system-updates-check-install.html","Xbox One System Updates - Check for and Install")</f>
        <v>Xbox One System Updates - Check for and Install</v>
      </c>
      <c r="B4300" s="9" t="s">
        <v>3361</v>
      </c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</row>
    <row r="4301" ht="27.0" customHeight="1">
      <c r="A4301" s="8" t="str">
        <f>HYPERLINK("https://www.tenforums.com/tutorials/135551-hyper-v-add-windows-xp-mode-virtual-machine-windows-10-a.html","XP Mode Virtual Machine - Add to Hyper-V in Windows 10")</f>
        <v>XP Mode Virtual Machine - Add to Hyper-V in Windows 10</v>
      </c>
      <c r="B4301" s="9" t="s">
        <v>1244</v>
      </c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</row>
    <row r="4302" ht="27.0" customHeight="1">
      <c r="A4302" s="8" t="str">
        <f>HYPERLINK("https://www.tenforums.com/tutorials/66152-microsoft-xps-document-writer-printer-add-remove-windows-10-a.html","XPS Document Writer Printer - Add or Remove in Windows 10")</f>
        <v>XPS Document Writer Printer - Add or Remove in Windows 10</v>
      </c>
      <c r="B4302" s="9" t="s">
        <v>1907</v>
      </c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</row>
    <row r="4303" ht="27.0" customHeight="1">
      <c r="A4303" s="8" t="str">
        <f>HYPERLINK("https://www.tenforums.com/tutorials/109719-add-remove-xps-viewer-app-windows-10-a.html","XPS Viewer app - Add or Remove in Windows 10")</f>
        <v>XPS Viewer app - Add or Remove in Windows 10</v>
      </c>
      <c r="B4303" s="9" t="s">
        <v>3362</v>
      </c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</row>
    <row r="4304" ht="27.0" customHeight="1">
      <c r="A4304" s="6" t="s">
        <v>3363</v>
      </c>
      <c r="B4304" s="6" t="s">
        <v>3363</v>
      </c>
      <c r="C4304" s="15"/>
      <c r="D4304" s="15"/>
      <c r="E4304" s="15"/>
      <c r="F4304" s="15"/>
      <c r="G4304" s="15"/>
      <c r="H4304" s="15"/>
      <c r="I4304" s="15"/>
      <c r="J4304" s="15"/>
      <c r="K4304" s="15"/>
      <c r="L4304" s="15"/>
      <c r="M4304" s="15"/>
      <c r="N4304" s="15"/>
      <c r="O4304" s="15"/>
      <c r="P4304" s="15"/>
      <c r="Q4304" s="15"/>
      <c r="R4304" s="15"/>
      <c r="S4304" s="15"/>
      <c r="T4304" s="15"/>
      <c r="U4304" s="15"/>
      <c r="V4304" s="15"/>
    </row>
    <row r="4305" ht="27.0" customHeight="1">
      <c r="A4305" s="8" t="str">
        <f>HYPERLINK("https://www.tenforums.com/tutorials/4171-new-app-installed-notification-enable-disable-windows-10-a.html","""You have new apps that can open this type of file"" Notification - Disable")</f>
        <v>"You have new apps that can open this type of file" Notification - Disable</v>
      </c>
      <c r="B4305" s="9" t="s">
        <v>2060</v>
      </c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</row>
    <row r="4306" ht="27.0" customHeight="1">
      <c r="A4306" s="8" t="str">
        <f>HYPERLINK("https://www.tenforums.com/tutorials/37536-click-here-enter-your-most-recent-credential-fix-windows-10-a.html","Your Microsoft account needs you to sign in again - Fix in Windows 10")</f>
        <v>Your Microsoft account needs you to sign in again - Fix in Windows 10</v>
      </c>
      <c r="B4306" s="9" t="s">
        <v>499</v>
      </c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</row>
    <row r="4307" ht="27.0" customHeight="1">
      <c r="A4307" s="11" t="str">
        <f>HYPERLINK("https://www.tenforums.com/tutorials/153122-sync-phone-wallpaper-your-phone-app-background-windows-10-pc.html","Your Phone app Background - Turn On or Off Sync Phone Wallpaper on Windows 10 PC")</f>
        <v>Your Phone app Background - Turn On or Off Sync Phone Wallpaper on Windows 10 PC</v>
      </c>
      <c r="B4307" s="10" t="s">
        <v>3364</v>
      </c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</row>
    <row r="4308" ht="27.0" customHeight="1">
      <c r="A4308" s="11" t="str">
        <f>HYPERLINK("https://www.tenforums.com/tutorials/155761-how-turn-off-your-phone-app-badging-windows-10-a.html","Your Phone App Badging for Unread Messages and Notifications - Turn On or Off in Windows 10")</f>
        <v>Your Phone App Badging for Unread Messages and Notifications - Turn On or Off in Windows 10</v>
      </c>
      <c r="B4308" s="10" t="s">
        <v>3365</v>
      </c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</row>
    <row r="4309" ht="27.0" customHeight="1">
      <c r="A4309" s="11" t="str">
        <f>HYPERLINK("https://www.tenforums.com/tutorials/142187-turn-setup-turn-off-calls-your-phone-app-windows-10-a.html","Your Phone app Calls - Turn On and Setup or Turn Off Calls in Windows 10")</f>
        <v>Your Phone app Calls - Turn On and Setup or Turn Off Calls in Windows 10</v>
      </c>
      <c r="B4309" s="10" t="s">
        <v>3366</v>
      </c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</row>
    <row r="4310" ht="27.0" customHeight="1">
      <c r="A4310" s="11" t="str">
        <f>HYPERLINK("https://www.tenforums.com/tutorials/140194-check-android-phone-battery-level-your-phone-app-windows-10-pc.html","Your Phone app - Check Android Phone Battery Level on Windows 10 PC")</f>
        <v>Your Phone app - Check Android Phone Battery Level on Windows 10 PC</v>
      </c>
      <c r="B4310" s="10" t="s">
        <v>3367</v>
      </c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</row>
    <row r="4311" ht="27.0" customHeight="1">
      <c r="A4311" s="11" t="s">
        <v>3368</v>
      </c>
      <c r="B4311" s="10" t="s">
        <v>3369</v>
      </c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</row>
    <row r="4312" ht="27.0" customHeight="1">
      <c r="A4312" s="11" t="s">
        <v>3370</v>
      </c>
      <c r="B4312" s="10" t="s">
        <v>3371</v>
      </c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</row>
    <row r="4313" ht="27.0" customHeight="1">
      <c r="A4313" s="11" t="str">
        <f>HYPERLINK("https://www.tenforums.com/tutorials/155622-drag-drop-files-between-phone-windows-10-pc-your-phone-app.html","Your Phone app - Drag and Drop Files between Android Phone and Windows 10 PC")</f>
        <v>Your Phone app - Drag and Drop Files between Android Phone and Windows 10 PC</v>
      </c>
      <c r="B4313" s="10" t="s">
        <v>3372</v>
      </c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</row>
    <row r="4314" ht="27.0" customHeight="1">
      <c r="A4314" s="8" t="str">
        <f>HYPERLINK("https://www.tenforums.com/tutorials/136007-turn-off-send-receive-mms-attachments-your-phone-app.html","Your Phone app MMS attachments - Turn On or Off Send and Receive in Windows 10")</f>
        <v>Your Phone app MMS attachments - Turn On or Off Send and Receive in Windows 10</v>
      </c>
      <c r="B4314" s="9" t="s">
        <v>3373</v>
      </c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</row>
    <row r="4315" ht="27.0" customHeight="1">
      <c r="A4315" s="8" t="str">
        <f>HYPERLINK("https://www.tenforums.com/tutorials/136089-turn-off-your-phone-app-notifications-android-messages.html","Your Phone app Notification Banners for Android Phone Messages - Turn On or Off in Windows 10")</f>
        <v>Your Phone app Notification Banners for Android Phone Messages - Turn On or Off in Windows 10</v>
      </c>
      <c r="B4315" s="9" t="s">
        <v>3374</v>
      </c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</row>
    <row r="4316" ht="27.0" customHeight="1">
      <c r="A4316" s="8" t="str">
        <f>HYPERLINK("https://www.tenforums.com/tutorials/135911-turn-off-your-phone-app-notifications-android-notifications.html","Your Phone app Notification Banners for Android Phone Notifications - Turn On or Off in Windows 10")</f>
        <v>Your Phone app Notification Banners for Android Phone Notifications - Turn On or Off in Windows 10</v>
      </c>
      <c r="B4316" s="9" t="s">
        <v>3375</v>
      </c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</row>
    <row r="4317" ht="27.0" customHeight="1">
      <c r="A4317" s="11" t="str">
        <f>HYPERLINK("https://www.tenforums.com/tutorials/156090-change-how-open-notifications-your-phone-app-windows-10-pc.html","Your Phone app Notification - Open in Notifications or Phone Screen in Windows 10")</f>
        <v>Your Phone app Notification - Open in Notifications or Phone Screen in Windows 10</v>
      </c>
      <c r="B4317" s="10" t="s">
        <v>3376</v>
      </c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</row>
    <row r="4318" ht="27.0" customHeight="1">
      <c r="A4318" s="11" t="s">
        <v>3377</v>
      </c>
      <c r="B4318" s="10" t="s">
        <v>3378</v>
      </c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</row>
    <row r="4319" ht="27.0" customHeight="1">
      <c r="A4319" s="11" t="s">
        <v>3379</v>
      </c>
      <c r="B4319" s="10" t="s">
        <v>3380</v>
      </c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</row>
    <row r="4320" ht="27.0" customHeight="1">
      <c r="A4320" s="8" t="str">
        <f>HYPERLINK("https://www.tenforums.com/tutorials/135953-pick-apps-android-phone-notify-your-phone-app-windows-10-a.html","Your Phone app - Pick Apps from Android Phone to Notify in Windows 10")</f>
        <v>Your Phone app - Pick Apps from Android Phone to Notify in Windows 10</v>
      </c>
      <c r="B4320" s="9" t="s">
        <v>3381</v>
      </c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</row>
    <row r="4321" ht="27.0" customHeight="1">
      <c r="A4321" s="8" t="str">
        <f>HYPERLINK("https://www.tenforums.com/tutorials/119908-see-photos-android-phone-your-phone-app-windows-10-pc.html","Your Phone app - See Photos from Android Phone on Windows 10 PC")</f>
        <v>Your Phone app - See Photos from Android Phone on Windows 10 PC</v>
      </c>
      <c r="B4321" s="9" t="s">
        <v>141</v>
      </c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</row>
    <row r="4322" ht="27.0" customHeight="1">
      <c r="A4322" s="8" t="str">
        <f>HYPERLINK("https://www.tenforums.com/tutorials/119892-send-text-messages-android-phone-your-phone-app-windows-10-a.html","Your Phone app - Send Text Messages from Android Phone on Windows 10 PC")</f>
        <v>Your Phone app - Send Text Messages from Android Phone on Windows 10 PC</v>
      </c>
      <c r="B4322" s="9" t="s">
        <v>142</v>
      </c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</row>
    <row r="4323" ht="27.0" customHeight="1">
      <c r="A4323" s="8" t="str">
        <f>HYPERLINK("https://www.tenforums.com/tutorials/136132-turn-off-badge-your-phone-app-taskbar-icon-new-messages.html","Your Phone app Taskbar Icon - Turn On or Off Show Badge for New Messages in Windows 10")</f>
        <v>Your Phone app Taskbar Icon - Turn On or Off Show Badge for New Messages in Windows 10</v>
      </c>
      <c r="B4323" s="9" t="s">
        <v>3382</v>
      </c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</row>
    <row r="4324" ht="27.0" customHeight="1">
      <c r="A4324" s="8" t="str">
        <f>HYPERLINK("https://www.tenforums.com/tutorials/156008-turn-off-badge-your-phone-app-taskbar-icon-notifications.html","Your Phone app Taskbar Icon - Turn On or Off Badge for New Notifications in Windows 10")</f>
        <v>Your Phone app Taskbar Icon - Turn On or Off Badge for New Notifications in Windows 10</v>
      </c>
      <c r="B4324" s="41" t="s">
        <v>3383</v>
      </c>
      <c r="C4324" s="16"/>
      <c r="D4324" s="16"/>
      <c r="E4324" s="16"/>
      <c r="F4324" s="16"/>
      <c r="G4324" s="16"/>
      <c r="H4324" s="16"/>
      <c r="I4324" s="16"/>
      <c r="J4324" s="16"/>
      <c r="K4324" s="16"/>
      <c r="L4324" s="16"/>
      <c r="M4324" s="16"/>
      <c r="N4324" s="16"/>
      <c r="O4324" s="16"/>
      <c r="P4324" s="16"/>
      <c r="Q4324" s="16"/>
      <c r="R4324" s="16"/>
      <c r="S4324" s="16"/>
      <c r="T4324" s="16"/>
      <c r="U4324" s="16"/>
      <c r="V4324" s="16"/>
    </row>
    <row r="4325" ht="27.0" customHeight="1">
      <c r="A4325" s="8" t="str">
        <f>HYPERLINK("https://www.tenforums.com/tutorials/131661-turn-off-mirror-phone-screen-your-phone-app-windows-10-a.html","Your Phone app - Turn On or Off Mirror Phone Screen in on Windows 10 PC")</f>
        <v>Your Phone app - Turn On or Off Mirror Phone Screen in on Windows 10 PC</v>
      </c>
      <c r="B4325" s="9" t="s">
        <v>3384</v>
      </c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</row>
    <row r="4326" ht="27.0" customHeight="1">
      <c r="A4326" s="11" t="str">
        <f>HYPERLINK("https://www.tenforums.com/tutorials/155490-turn-off-show-audio-playing-phone-your-phone-app-pc.html","Your Phone app - Turn On or Off Show Audio Playing on Andriod Phone on Windows 10 PC")</f>
        <v>Your Phone app - Turn On or Off Show Audio Playing on Andriod Phone on Windows 10 PC</v>
      </c>
      <c r="B4326" s="10" t="s">
        <v>3385</v>
      </c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</row>
    <row r="4327" ht="27.0" customHeight="1">
      <c r="A4327" s="8" t="str">
        <f>HYPERLINK("https://www.tenforums.com/tutorials/131654-turn-off-android-notifications-your-phone-app-windows-10-a.html","Your Phone app - Turn On or Off Show Notifications from Android Phone on Windows 10 PC")</f>
        <v>Your Phone app - Turn On or Off Show Notifications from Android Phone on Windows 10 PC</v>
      </c>
      <c r="B4327" s="9" t="s">
        <v>3386</v>
      </c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</row>
    <row r="4328" ht="27.0" customHeight="1">
      <c r="A4328" s="8" t="str">
        <f>HYPERLINK("https://www.tenforums.com/tutorials/119673-turn-off-show-photos-phone-your-phone-app-windows-10-a.html","Your Phone app - Turn On or Off Show Photos from Phone in Windows 10")</f>
        <v>Your Phone app - Turn On or Off Show Photos from Phone in Windows 10</v>
      </c>
      <c r="B4328" s="9" t="s">
        <v>3387</v>
      </c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</row>
    <row r="4329" ht="27.0" customHeight="1">
      <c r="A4329" s="8" t="str">
        <f>HYPERLINK("https://www.tenforums.com/tutorials/119713-turn-off-show-text-messages-phone-your-phone-app-windows-10-a.html","Your Phone app - Turn On or Off Show Text Messages from Phone in Windows 10")</f>
        <v>Your Phone app - Turn On or Off Show Text Messages from Phone in Windows 10</v>
      </c>
      <c r="B4329" s="9" t="s">
        <v>3388</v>
      </c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</row>
    <row r="4330" ht="27.0" customHeight="1">
      <c r="A4330" s="8" t="str">
        <f>HYPERLINK("https://www.tenforums.com/tutorials/119899-view-text-messages-android-phone-your-phone-app-windows-10-a.html","Your Phone app - View Text Messages from Android Phone on Windows 10 PC")</f>
        <v>Your Phone app - View Text Messages from Android Phone on Windows 10 PC</v>
      </c>
      <c r="B4330" s="9" t="s">
        <v>144</v>
      </c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</row>
    <row r="4331" ht="27.0" customHeight="1">
      <c r="A4331" s="11" t="str">
        <f>HYPERLINK("https://www.tenforums.com/tutorials/155467-turn-off-link-windows-your-phone-app-android-phone.html","Your Phone Companion app - Turn On or Off Link to Windows on Android Phone")</f>
        <v>Your Phone Companion app - Turn On or Off Link to Windows on Android Phone</v>
      </c>
      <c r="B4331" s="10" t="s">
        <v>3389</v>
      </c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</row>
    <row r="4332" ht="27.0" customHeight="1">
      <c r="A4332" s="8" t="str">
        <f>HYPERLINK("https://www.tenforums.com/tutorials/133631-turn-off-sync-over-mobile-data-pc-your-phone-app.html","Your Phone Companion app - Turn On or Off Sync over mobile data with Windows 10 PC")</f>
        <v>Your Phone Companion app - Turn On or Off Sync over mobile data with Windows 10 PC</v>
      </c>
      <c r="B4332" s="9" t="s">
        <v>3390</v>
      </c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</row>
    <row r="4333" ht="27.0" customHeight="1">
      <c r="A4333" s="8" t="str">
        <f>HYPERLINK("https://www.tenforums.com/tutorials/92491-turn-off-your-remote-session-will-disconnected-windows.html","""Your remote session will be disconnected"" message - Turn On or Off in Windows")</f>
        <v>"Your remote session will be disconnected" message - Turn On or Off in Windows</v>
      </c>
      <c r="B4333" s="9" t="s">
        <v>2545</v>
      </c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</row>
    <row r="4334" ht="27.0" customHeight="1">
      <c r="A4334" s="12" t="str">
        <f>HYPERLINK("https://www.tenforums.com/tutorials/48012-fix-youve-been-signed-temporary-profile-windows-10-a.html","You've been signed in with a temporary profile - Fix")</f>
        <v>You've been signed in with a temporary profile - Fix</v>
      </c>
      <c r="B4334" s="10" t="s">
        <v>2999</v>
      </c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</row>
    <row r="4335" ht="27.0" customHeight="1">
      <c r="A4335" s="8" t="str">
        <f>HYPERLINK("https://www.tenforums.com/tutorials/121451-enable-av1-video-support-youtube.html","YouTube AV1 Video Support - Enable")</f>
        <v>YouTube AV1 Video Support - Enable</v>
      </c>
      <c r="B4335" s="9" t="s">
        <v>3391</v>
      </c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</row>
    <row r="4336" ht="27.0" customHeight="1">
      <c r="A4336" s="11" t="str">
        <f>HYPERLINK("https://www.tenforums.com/tutorials/142815-securely-login-local-accounts-yubikey-security-key-windows.html","YubiKey Security Key - Login to Local Accounts with in Windows")</f>
        <v>YubiKey Security Key - Login to Local Accounts with in Windows</v>
      </c>
      <c r="B4336" s="10" t="s">
        <v>1415</v>
      </c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</row>
    <row r="4337" ht="27.0" customHeight="1">
      <c r="A4337" s="6" t="s">
        <v>3392</v>
      </c>
      <c r="B4337" s="6" t="s">
        <v>3392</v>
      </c>
      <c r="C4337" s="15"/>
      <c r="D4337" s="15"/>
      <c r="E4337" s="15"/>
      <c r="F4337" s="15"/>
      <c r="G4337" s="15"/>
      <c r="H4337" s="15"/>
      <c r="I4337" s="15"/>
      <c r="J4337" s="15"/>
      <c r="K4337" s="15"/>
      <c r="L4337" s="15"/>
      <c r="M4337" s="15"/>
      <c r="N4337" s="15"/>
      <c r="O4337" s="15"/>
      <c r="P4337" s="15"/>
      <c r="Q4337" s="15"/>
      <c r="R4337" s="15"/>
      <c r="S4337" s="15"/>
      <c r="T4337" s="15"/>
      <c r="U4337" s="15"/>
      <c r="V4337" s="15"/>
    </row>
    <row r="4338" ht="27.0" customHeight="1">
      <c r="A4338" s="8" t="str">
        <f>HYPERLINK("https://www.tenforums.com/tutorials/3233-extract-all-context-menu-add-remove-windows.html","ZIP 'Extract All' Context Menu - Add or Remove in Windows")</f>
        <v>ZIP 'Extract All' Context Menu - Add or Remove in Windows</v>
      </c>
      <c r="B4338" s="9" t="s">
        <v>3393</v>
      </c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</row>
    <row r="4339" ht="27.0" customHeight="1">
      <c r="A4339" s="8" t="str">
        <f>HYPERLINK("https://www.tenforums.com/tutorials/8146-zip-file-folder-how-windows-10-a.html","Zip a File or Folder - How To in Windows 10")</f>
        <v>Zip a File or Folder - How To in Windows 10</v>
      </c>
      <c r="B4339" s="9" t="s">
        <v>3394</v>
      </c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</row>
    <row r="4340" ht="27.0" customHeight="1">
      <c r="A4340" s="8" t="str">
        <f>HYPERLINK("https://www.tenforums.com/tutorials/44101-unzip-files-zipped-folder-windows-10-a.html","Zipped Folder - Unzip Files from in Windows 10 ")</f>
        <v>Zipped Folder - Unzip Files from in Windows 10 </v>
      </c>
      <c r="B4340" s="9" t="s">
        <v>967</v>
      </c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</row>
    <row r="4341" ht="27.0" customHeight="1">
      <c r="A4341" s="8" t="str">
        <f>HYPERLINK("https://www.tenforums.com/tutorials/2774-open-zpc-settings-windows-10-a.html","zPC settings - Open in Windows 10")</f>
        <v>zPC settings - Open in Windows 10</v>
      </c>
      <c r="B4341" s="10" t="s">
        <v>3395</v>
      </c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</row>
    <row r="4342" ht="17.25" customHeight="1">
      <c r="A4342" s="42"/>
      <c r="B4342" s="42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</row>
    <row r="4343" ht="27.0" customHeight="1">
      <c r="A4343" s="42"/>
      <c r="B4343" s="42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</row>
    <row r="4344" ht="27.0" customHeight="1">
      <c r="A4344" s="42"/>
      <c r="B4344" s="42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</row>
    <row r="4345" ht="27.0" customHeight="1">
      <c r="A4345" s="42"/>
      <c r="B4345" s="42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</row>
    <row r="4346" ht="27.0" customHeight="1">
      <c r="A4346" s="42"/>
      <c r="B4346" s="42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</row>
    <row r="4347" ht="27.0" customHeight="1">
      <c r="A4347" s="42"/>
      <c r="B4347" s="42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</row>
    <row r="4348" ht="27.0" customHeight="1">
      <c r="A4348" s="42"/>
      <c r="B4348" s="42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</row>
    <row r="4349" ht="27.0" customHeight="1">
      <c r="A4349" s="42"/>
      <c r="B4349" s="42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</row>
    <row r="4350" ht="27.0" customHeight="1">
      <c r="A4350" s="42"/>
      <c r="B4350" s="42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</row>
    <row r="4351" ht="27.0" customHeight="1">
      <c r="A4351" s="42"/>
      <c r="B4351" s="42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</row>
    <row r="4352" ht="27.0" customHeight="1">
      <c r="A4352" s="42"/>
      <c r="B4352" s="42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</row>
    <row r="4353" ht="27.0" customHeight="1">
      <c r="A4353" s="42"/>
      <c r="B4353" s="42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</row>
    <row r="4354" ht="27.0" customHeight="1">
      <c r="A4354" s="42"/>
      <c r="B4354" s="42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</row>
    <row r="4355" ht="27.0" customHeight="1">
      <c r="A4355" s="42"/>
      <c r="B4355" s="42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</row>
    <row r="4356" ht="27.0" customHeight="1">
      <c r="A4356" s="42"/>
      <c r="B4356" s="42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</row>
    <row r="4357" ht="27.0" customHeight="1">
      <c r="A4357" s="42"/>
      <c r="B4357" s="42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</row>
    <row r="4358" ht="27.0" customHeight="1">
      <c r="A4358" s="42"/>
      <c r="B4358" s="42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</row>
    <row r="4359" ht="27.0" customHeight="1">
      <c r="A4359" s="42"/>
      <c r="B4359" s="42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</row>
    <row r="4360" ht="27.0" customHeight="1">
      <c r="A4360" s="42"/>
      <c r="B4360" s="42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</row>
    <row r="4361" ht="27.0" customHeight="1">
      <c r="A4361" s="42"/>
      <c r="B4361" s="42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</row>
    <row r="4362" ht="27.0" customHeight="1">
      <c r="A4362" s="42"/>
      <c r="B4362" s="42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</row>
    <row r="4363" ht="27.0" customHeight="1">
      <c r="A4363" s="42"/>
      <c r="B4363" s="42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</row>
    <row r="4364" ht="27.0" customHeight="1">
      <c r="A4364" s="42"/>
      <c r="B4364" s="42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</row>
    <row r="4365" ht="27.0" customHeight="1">
      <c r="A4365" s="42"/>
      <c r="B4365" s="42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</row>
    <row r="4366" ht="27.0" customHeight="1">
      <c r="A4366" s="42"/>
      <c r="B4366" s="42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</row>
    <row r="4367" ht="27.0" customHeight="1">
      <c r="A4367" s="42"/>
      <c r="B4367" s="42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</row>
    <row r="4368" ht="27.0" customHeight="1">
      <c r="A4368" s="42"/>
      <c r="B4368" s="42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</row>
    <row r="4369" ht="27.0" customHeight="1">
      <c r="A4369" s="42"/>
      <c r="B4369" s="42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</row>
    <row r="4370" ht="27.0" customHeight="1">
      <c r="A4370" s="42"/>
      <c r="B4370" s="42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</row>
    <row r="4371" ht="27.0" customHeight="1">
      <c r="A4371" s="42"/>
      <c r="B4371" s="42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</row>
    <row r="4372" ht="27.0" customHeight="1">
      <c r="A4372" s="42"/>
      <c r="B4372" s="42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</row>
    <row r="4373" ht="27.0" customHeight="1">
      <c r="A4373" s="42"/>
      <c r="B4373" s="42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</row>
    <row r="4374" ht="27.0" customHeight="1">
      <c r="A4374" s="42"/>
      <c r="B4374" s="42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</row>
    <row r="4375" ht="27.0" customHeight="1">
      <c r="A4375" s="42"/>
      <c r="B4375" s="42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</row>
    <row r="4376" ht="27.0" customHeight="1">
      <c r="A4376" s="42"/>
      <c r="B4376" s="42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</row>
    <row r="4377" ht="27.0" customHeight="1">
      <c r="A4377" s="42"/>
      <c r="B4377" s="42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</row>
    <row r="4378" ht="27.0" customHeight="1">
      <c r="A4378" s="42"/>
      <c r="B4378" s="42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</row>
    <row r="4379" ht="27.0" customHeight="1">
      <c r="A4379" s="42"/>
      <c r="B4379" s="42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</row>
    <row r="4380" ht="27.0" customHeight="1">
      <c r="A4380" s="42"/>
      <c r="B4380" s="42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</row>
    <row r="4381" ht="27.0" customHeight="1">
      <c r="A4381" s="42"/>
      <c r="B4381" s="42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</row>
    <row r="4382" ht="27.0" customHeight="1">
      <c r="A4382" s="42"/>
      <c r="B4382" s="42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</row>
    <row r="4383" ht="27.0" customHeight="1">
      <c r="A4383" s="42"/>
      <c r="B4383" s="42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</row>
    <row r="4384" ht="27.0" customHeight="1">
      <c r="A4384" s="42"/>
      <c r="B4384" s="42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</row>
    <row r="4385" ht="27.0" customHeight="1">
      <c r="A4385" s="42"/>
      <c r="B4385" s="42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</row>
    <row r="4386" ht="27.0" customHeight="1">
      <c r="A4386" s="42"/>
      <c r="B4386" s="42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</row>
    <row r="4387" ht="27.0" customHeight="1">
      <c r="A4387" s="42"/>
      <c r="B4387" s="42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</row>
    <row r="4388" ht="27.0" customHeight="1">
      <c r="A4388" s="42"/>
      <c r="B4388" s="42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</row>
    <row r="4389" ht="27.0" customHeight="1">
      <c r="A4389" s="42"/>
      <c r="B4389" s="42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</row>
    <row r="4390" ht="27.0" customHeight="1">
      <c r="A4390" s="42"/>
      <c r="B4390" s="42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</row>
    <row r="4391" ht="27.0" customHeight="1">
      <c r="A4391" s="42"/>
      <c r="B4391" s="42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</row>
    <row r="4392" ht="27.0" customHeight="1">
      <c r="A4392" s="42"/>
      <c r="B4392" s="42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</row>
    <row r="4393" ht="27.0" customHeight="1">
      <c r="A4393" s="42"/>
      <c r="B4393" s="42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</row>
    <row r="4394" ht="27.0" customHeight="1">
      <c r="A4394" s="42"/>
      <c r="B4394" s="42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</row>
    <row r="4395" ht="27.0" customHeight="1">
      <c r="A4395" s="42"/>
      <c r="B4395" s="42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</row>
    <row r="4396" ht="27.0" customHeight="1">
      <c r="A4396" s="42"/>
      <c r="B4396" s="42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</row>
    <row r="4397" ht="27.0" customHeight="1">
      <c r="A4397" s="42"/>
      <c r="B4397" s="42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</row>
    <row r="4398" ht="27.0" customHeight="1">
      <c r="A4398" s="42"/>
      <c r="B4398" s="42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</row>
    <row r="4399" ht="27.0" customHeight="1">
      <c r="A4399" s="42"/>
      <c r="B4399" s="42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</row>
    <row r="4400" ht="27.0" customHeight="1">
      <c r="A4400" s="42"/>
      <c r="B4400" s="42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</row>
    <row r="4401" ht="27.0" customHeight="1">
      <c r="A4401" s="42"/>
      <c r="B4401" s="42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</row>
    <row r="4402" ht="27.0" customHeight="1">
      <c r="A4402" s="42"/>
      <c r="B4402" s="42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</row>
    <row r="4403" ht="27.0" customHeight="1">
      <c r="A4403" s="42"/>
      <c r="B4403" s="42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</row>
    <row r="4404" ht="27.0" customHeight="1">
      <c r="A4404" s="42"/>
      <c r="B4404" s="42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</row>
    <row r="4405" ht="27.0" customHeight="1">
      <c r="A4405" s="42"/>
      <c r="B4405" s="42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</row>
    <row r="4406" ht="27.0" customHeight="1">
      <c r="A4406" s="42"/>
      <c r="B4406" s="42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</row>
    <row r="4407" ht="27.0" customHeight="1">
      <c r="A4407" s="42"/>
      <c r="B4407" s="42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</row>
    <row r="4408" ht="27.0" customHeight="1">
      <c r="A4408" s="42"/>
      <c r="B4408" s="42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</row>
    <row r="4409" ht="27.0" customHeight="1">
      <c r="A4409" s="42"/>
      <c r="B4409" s="42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</row>
    <row r="4410" ht="27.0" customHeight="1">
      <c r="A4410" s="42"/>
      <c r="B4410" s="42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</row>
    <row r="4411" ht="27.0" customHeight="1">
      <c r="A4411" s="42"/>
      <c r="B4411" s="42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</row>
    <row r="4412" ht="27.0" customHeight="1">
      <c r="A4412" s="42"/>
      <c r="B4412" s="42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</row>
    <row r="4413" ht="27.0" customHeight="1">
      <c r="A4413" s="42"/>
      <c r="B4413" s="42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</row>
    <row r="4414" ht="27.0" customHeight="1">
      <c r="A4414" s="42"/>
      <c r="B4414" s="42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</row>
    <row r="4415" ht="27.0" customHeight="1">
      <c r="A4415" s="42"/>
      <c r="B4415" s="42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</row>
    <row r="4416" ht="27.0" customHeight="1">
      <c r="A4416" s="42"/>
      <c r="B4416" s="42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</row>
    <row r="4417" ht="27.0" customHeight="1">
      <c r="A4417" s="42"/>
      <c r="B4417" s="42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</row>
    <row r="4418" ht="27.0" customHeight="1">
      <c r="A4418" s="42"/>
      <c r="B4418" s="42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</row>
    <row r="4419" ht="27.0" customHeight="1">
      <c r="A4419" s="42"/>
      <c r="B4419" s="42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</row>
    <row r="4420" ht="27.0" customHeight="1">
      <c r="A4420" s="42"/>
      <c r="B4420" s="42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</row>
    <row r="4421" ht="27.0" customHeight="1">
      <c r="A4421" s="42"/>
      <c r="B4421" s="42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</row>
    <row r="4422" ht="27.0" customHeight="1">
      <c r="A4422" s="42"/>
      <c r="B4422" s="42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</row>
    <row r="4423" ht="27.0" customHeight="1">
      <c r="A4423" s="42"/>
      <c r="B4423" s="42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</row>
    <row r="4424" ht="27.0" customHeight="1">
      <c r="A4424" s="42"/>
      <c r="B4424" s="42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</row>
    <row r="4425" ht="27.0" customHeight="1">
      <c r="A4425" s="42"/>
      <c r="B4425" s="42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</row>
    <row r="4426" ht="27.0" customHeight="1">
      <c r="A4426" s="42"/>
      <c r="B4426" s="42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</row>
    <row r="4427" ht="27.0" customHeight="1">
      <c r="A4427" s="42"/>
      <c r="B4427" s="42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</row>
    <row r="4428" ht="27.0" customHeight="1">
      <c r="A4428" s="42"/>
      <c r="B4428" s="42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</row>
    <row r="4429" ht="27.0" customHeight="1">
      <c r="A4429" s="42"/>
      <c r="B4429" s="42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</row>
    <row r="4430" ht="27.0" customHeight="1">
      <c r="A4430" s="42"/>
      <c r="B4430" s="42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</row>
    <row r="4431" ht="27.0" customHeight="1">
      <c r="A4431" s="42"/>
      <c r="B4431" s="42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</row>
    <row r="4432" ht="27.0" customHeight="1">
      <c r="A4432" s="42"/>
      <c r="B4432" s="42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</row>
    <row r="4433" ht="27.0" customHeight="1">
      <c r="A4433" s="42"/>
      <c r="B4433" s="42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</row>
    <row r="4434" ht="27.0" customHeight="1">
      <c r="A4434" s="42"/>
      <c r="B4434" s="42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</row>
    <row r="4435" ht="27.0" customHeight="1">
      <c r="A4435" s="42"/>
      <c r="B4435" s="42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</row>
    <row r="4436" ht="27.0" customHeight="1">
      <c r="A4436" s="42"/>
      <c r="B4436" s="42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</row>
    <row r="4437" ht="27.0" customHeight="1">
      <c r="A4437" s="42"/>
      <c r="B4437" s="42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</row>
    <row r="4438" ht="27.0" customHeight="1">
      <c r="A4438" s="42"/>
      <c r="B4438" s="42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</row>
    <row r="4439" ht="27.0" customHeight="1">
      <c r="A4439" s="42"/>
      <c r="B4439" s="42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</row>
    <row r="4440" ht="27.0" customHeight="1">
      <c r="A4440" s="42"/>
      <c r="B4440" s="42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</row>
    <row r="4441" ht="27.0" customHeight="1">
      <c r="A4441" s="42"/>
      <c r="B4441" s="42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</row>
    <row r="4442" ht="27.0" customHeight="1">
      <c r="A4442" s="42"/>
      <c r="B4442" s="42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</row>
    <row r="4443" ht="27.0" customHeight="1">
      <c r="A4443" s="42"/>
      <c r="B4443" s="42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</row>
    <row r="4444" ht="27.0" customHeight="1">
      <c r="A4444" s="42"/>
      <c r="B4444" s="42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</row>
    <row r="4445" ht="27.0" customHeight="1">
      <c r="A4445" s="42"/>
      <c r="B4445" s="42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</row>
    <row r="4446" ht="27.0" customHeight="1">
      <c r="A4446" s="42"/>
      <c r="B4446" s="42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</row>
    <row r="4447" ht="27.0" customHeight="1">
      <c r="A4447" s="42"/>
      <c r="B4447" s="42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</row>
    <row r="4448" ht="27.0" customHeight="1">
      <c r="A4448" s="42"/>
      <c r="B4448" s="42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</row>
    <row r="4449" ht="27.0" customHeight="1">
      <c r="A4449" s="42"/>
      <c r="B4449" s="42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</row>
    <row r="4450" ht="27.0" customHeight="1">
      <c r="A4450" s="42"/>
      <c r="B4450" s="42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</row>
    <row r="4451" ht="27.0" customHeight="1">
      <c r="A4451" s="42"/>
      <c r="B4451" s="42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</row>
    <row r="4452" ht="27.0" customHeight="1">
      <c r="A4452" s="42"/>
      <c r="B4452" s="42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</row>
    <row r="4453" ht="27.0" customHeight="1">
      <c r="A4453" s="42"/>
      <c r="B4453" s="42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</row>
    <row r="4454" ht="27.0" customHeight="1">
      <c r="A4454" s="42"/>
      <c r="B4454" s="42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</row>
    <row r="4455" ht="27.0" customHeight="1">
      <c r="A4455" s="42"/>
      <c r="B4455" s="42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</row>
    <row r="4456" ht="27.0" customHeight="1">
      <c r="A4456" s="42"/>
      <c r="B4456" s="42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</row>
    <row r="4457" ht="27.0" customHeight="1">
      <c r="A4457" s="42"/>
      <c r="B4457" s="42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</row>
    <row r="4458" ht="27.0" customHeight="1">
      <c r="A4458" s="42"/>
      <c r="B4458" s="42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</row>
    <row r="4459" ht="27.0" customHeight="1">
      <c r="A4459" s="42"/>
      <c r="B4459" s="42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</row>
    <row r="4460" ht="27.0" customHeight="1">
      <c r="A4460" s="42"/>
      <c r="B4460" s="42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</row>
    <row r="4461" ht="27.0" customHeight="1">
      <c r="A4461" s="42"/>
      <c r="B4461" s="42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</row>
    <row r="4462" ht="27.0" customHeight="1">
      <c r="A4462" s="42"/>
      <c r="B4462" s="42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</row>
    <row r="4463" ht="27.0" customHeight="1">
      <c r="A4463" s="42"/>
      <c r="B4463" s="42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</row>
    <row r="4464" ht="27.0" customHeight="1">
      <c r="A4464" s="42"/>
      <c r="B4464" s="42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</row>
    <row r="4465" ht="27.0" customHeight="1">
      <c r="A4465" s="42"/>
      <c r="B4465" s="42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</row>
    <row r="4466" ht="27.0" customHeight="1">
      <c r="A4466" s="42"/>
      <c r="B4466" s="42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</row>
    <row r="4467" ht="27.0" customHeight="1">
      <c r="A4467" s="42"/>
      <c r="B4467" s="42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</row>
    <row r="4468" ht="27.0" customHeight="1">
      <c r="A4468" s="42"/>
      <c r="B4468" s="42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</row>
    <row r="4469" ht="27.0" customHeight="1">
      <c r="A4469" s="42"/>
      <c r="B4469" s="42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</row>
    <row r="4470" ht="27.0" customHeight="1">
      <c r="A4470" s="42"/>
      <c r="B4470" s="42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</row>
    <row r="4471" ht="27.0" customHeight="1">
      <c r="A4471" s="42"/>
      <c r="B4471" s="42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</row>
    <row r="4472" ht="27.0" customHeight="1">
      <c r="A4472" s="42"/>
      <c r="B4472" s="42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</row>
    <row r="4473" ht="27.0" customHeight="1">
      <c r="A4473" s="42"/>
      <c r="B4473" s="42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</row>
    <row r="4474" ht="27.0" customHeight="1">
      <c r="A4474" s="42"/>
      <c r="B4474" s="42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</row>
    <row r="4475" ht="27.0" customHeight="1">
      <c r="A4475" s="42"/>
      <c r="B4475" s="42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</row>
    <row r="4476" ht="27.0" customHeight="1">
      <c r="A4476" s="42"/>
      <c r="B4476" s="42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</row>
    <row r="4477" ht="27.0" customHeight="1">
      <c r="A4477" s="42"/>
      <c r="B4477" s="42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</row>
    <row r="4478" ht="27.0" customHeight="1">
      <c r="A4478" s="42"/>
      <c r="B4478" s="42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</row>
    <row r="4479" ht="27.0" customHeight="1">
      <c r="A4479" s="42"/>
      <c r="B4479" s="42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</row>
    <row r="4480" ht="27.0" customHeight="1">
      <c r="A4480" s="42"/>
      <c r="B4480" s="42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</row>
    <row r="4481" ht="27.0" customHeight="1">
      <c r="A4481" s="42"/>
      <c r="B4481" s="42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</row>
    <row r="4482" ht="27.0" customHeight="1">
      <c r="A4482" s="42"/>
      <c r="B4482" s="42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</row>
    <row r="4483" ht="27.0" customHeight="1">
      <c r="A4483" s="42"/>
      <c r="B4483" s="42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</row>
    <row r="4484" ht="27.0" customHeight="1">
      <c r="A4484" s="42"/>
      <c r="B4484" s="42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</row>
    <row r="4485" ht="27.0" customHeight="1">
      <c r="A4485" s="42"/>
      <c r="B4485" s="42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</row>
    <row r="4486" ht="27.0" customHeight="1">
      <c r="A4486" s="42"/>
      <c r="B4486" s="42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</row>
    <row r="4487" ht="27.0" customHeight="1">
      <c r="A4487" s="42"/>
      <c r="B4487" s="42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</row>
    <row r="4488" ht="27.0" customHeight="1">
      <c r="A4488" s="42"/>
      <c r="B4488" s="42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</row>
    <row r="4489" ht="27.0" customHeight="1">
      <c r="A4489" s="42"/>
      <c r="B4489" s="42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</row>
    <row r="4490" ht="27.0" customHeight="1">
      <c r="A4490" s="42"/>
      <c r="B4490" s="42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</row>
    <row r="4491" ht="27.0" customHeight="1">
      <c r="A4491" s="42"/>
      <c r="B4491" s="42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</row>
    <row r="4492" ht="27.0" customHeight="1">
      <c r="A4492" s="42"/>
      <c r="B4492" s="42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</row>
    <row r="4493" ht="27.0" customHeight="1">
      <c r="A4493" s="42"/>
      <c r="B4493" s="42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</row>
    <row r="4494" ht="27.0" customHeight="1">
      <c r="A4494" s="42"/>
      <c r="B4494" s="42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</row>
    <row r="4495" ht="27.0" customHeight="1">
      <c r="A4495" s="42"/>
      <c r="B4495" s="42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</row>
    <row r="4496" ht="27.0" customHeight="1">
      <c r="A4496" s="42"/>
      <c r="B4496" s="42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</row>
    <row r="4497" ht="27.0" customHeight="1">
      <c r="A4497" s="42"/>
      <c r="B4497" s="42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</row>
    <row r="4498" ht="27.0" customHeight="1">
      <c r="A4498" s="42"/>
      <c r="B4498" s="42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</row>
    <row r="4499" ht="27.0" customHeight="1">
      <c r="A4499" s="42"/>
      <c r="B4499" s="42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</row>
    <row r="4500" ht="27.0" customHeight="1">
      <c r="A4500" s="42"/>
      <c r="B4500" s="42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</row>
    <row r="4501" ht="27.0" customHeight="1">
      <c r="A4501" s="42"/>
      <c r="B4501" s="42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</row>
    <row r="4502" ht="27.0" customHeight="1">
      <c r="A4502" s="42"/>
      <c r="B4502" s="42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</row>
    <row r="4503" ht="27.0" customHeight="1">
      <c r="A4503" s="42"/>
      <c r="B4503" s="42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</row>
    <row r="4504" ht="27.0" customHeight="1">
      <c r="A4504" s="42"/>
      <c r="B4504" s="42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</row>
    <row r="4505" ht="27.0" customHeight="1">
      <c r="A4505" s="42"/>
      <c r="B4505" s="42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</row>
    <row r="4506" ht="27.0" customHeight="1">
      <c r="A4506" s="42"/>
      <c r="B4506" s="42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</row>
    <row r="4507" ht="27.0" customHeight="1">
      <c r="A4507" s="42"/>
      <c r="B4507" s="42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</row>
    <row r="4508" ht="27.0" customHeight="1">
      <c r="A4508" s="42"/>
      <c r="B4508" s="42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</row>
    <row r="4509" ht="27.0" customHeight="1">
      <c r="A4509" s="42"/>
      <c r="B4509" s="42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</row>
    <row r="4510" ht="27.0" customHeight="1">
      <c r="A4510" s="42"/>
      <c r="B4510" s="42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</row>
    <row r="4511" ht="27.0" customHeight="1">
      <c r="A4511" s="42"/>
      <c r="B4511" s="42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</row>
    <row r="4512" ht="27.0" customHeight="1">
      <c r="A4512" s="42"/>
      <c r="B4512" s="42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</row>
    <row r="4513" ht="27.0" customHeight="1">
      <c r="A4513" s="42"/>
      <c r="B4513" s="42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</row>
    <row r="4514" ht="27.0" customHeight="1">
      <c r="A4514" s="42"/>
      <c r="B4514" s="42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</row>
    <row r="4515" ht="27.0" customHeight="1">
      <c r="A4515" s="42"/>
      <c r="B4515" s="42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</row>
    <row r="4516" ht="27.0" customHeight="1">
      <c r="A4516" s="42"/>
      <c r="B4516" s="42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</row>
    <row r="4517" ht="27.0" customHeight="1">
      <c r="A4517" s="42"/>
      <c r="B4517" s="42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</row>
    <row r="4518" ht="27.0" customHeight="1">
      <c r="A4518" s="42"/>
      <c r="B4518" s="42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</row>
    <row r="4519" ht="27.0" customHeight="1">
      <c r="A4519" s="42"/>
      <c r="B4519" s="42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</row>
    <row r="4520" ht="27.0" customHeight="1">
      <c r="A4520" s="42"/>
      <c r="B4520" s="42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</row>
    <row r="4521" ht="27.0" customHeight="1">
      <c r="A4521" s="42"/>
      <c r="B4521" s="42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</row>
    <row r="4522" ht="27.0" customHeight="1">
      <c r="A4522" s="42"/>
      <c r="B4522" s="42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</row>
    <row r="4523" ht="27.0" customHeight="1">
      <c r="A4523" s="42"/>
      <c r="B4523" s="42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</row>
    <row r="4524" ht="27.0" customHeight="1">
      <c r="A4524" s="42"/>
      <c r="B4524" s="42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</row>
    <row r="4525" ht="27.0" customHeight="1">
      <c r="A4525" s="42"/>
      <c r="B4525" s="42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</row>
    <row r="4526" ht="27.0" customHeight="1">
      <c r="A4526" s="42"/>
      <c r="B4526" s="42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</row>
    <row r="4527" ht="27.0" customHeight="1">
      <c r="A4527" s="42"/>
      <c r="B4527" s="42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</row>
    <row r="4528" ht="27.0" customHeight="1">
      <c r="A4528" s="42"/>
      <c r="B4528" s="42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</row>
    <row r="4529" ht="27.0" customHeight="1">
      <c r="A4529" s="42"/>
      <c r="B4529" s="42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</row>
    <row r="4530" ht="27.0" customHeight="1">
      <c r="A4530" s="42"/>
      <c r="B4530" s="42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</row>
    <row r="4531" ht="27.0" customHeight="1">
      <c r="A4531" s="42"/>
      <c r="B4531" s="42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</row>
    <row r="4532" ht="27.0" customHeight="1">
      <c r="A4532" s="42"/>
      <c r="B4532" s="42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</row>
    <row r="4533" ht="27.0" customHeight="1">
      <c r="A4533" s="42"/>
      <c r="B4533" s="42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</row>
    <row r="4534" ht="27.0" customHeight="1">
      <c r="A4534" s="42"/>
      <c r="B4534" s="42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</row>
    <row r="4535" ht="27.0" customHeight="1">
      <c r="A4535" s="42"/>
      <c r="B4535" s="42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</row>
    <row r="4536" ht="27.0" customHeight="1">
      <c r="A4536" s="42"/>
      <c r="B4536" s="42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</row>
    <row r="4537" ht="27.0" customHeight="1">
      <c r="A4537" s="42"/>
      <c r="B4537" s="42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</row>
    <row r="4538" ht="27.0" customHeight="1">
      <c r="A4538" s="42"/>
      <c r="B4538" s="42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</row>
    <row r="4539" ht="27.0" customHeight="1">
      <c r="A4539" s="42"/>
      <c r="B4539" s="42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</row>
    <row r="4540" ht="27.0" customHeight="1">
      <c r="A4540" s="42"/>
      <c r="B4540" s="42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</row>
    <row r="4541" ht="27.0" customHeight="1">
      <c r="A4541" s="42"/>
      <c r="B4541" s="42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</row>
  </sheetData>
  <autoFilter ref="$A$2:$B$4341"/>
  <hyperlinks>
    <hyperlink r:id="rId1" ref="A36"/>
    <hyperlink r:id="rId2" ref="A125"/>
    <hyperlink r:id="rId3" ref="A132"/>
    <hyperlink r:id="rId4" ref="A210"/>
    <hyperlink r:id="rId5" ref="A215"/>
    <hyperlink r:id="rId6" ref="A277"/>
    <hyperlink r:id="rId7" ref="A280"/>
    <hyperlink r:id="rId8" ref="A336"/>
    <hyperlink r:id="rId9" ref="A354"/>
    <hyperlink r:id="rId10" ref="A388"/>
    <hyperlink r:id="rId11" ref="A402"/>
    <hyperlink r:id="rId12" ref="A427"/>
    <hyperlink r:id="rId13" ref="A546"/>
    <hyperlink r:id="rId14" ref="A547"/>
    <hyperlink r:id="rId15" ref="A548"/>
    <hyperlink r:id="rId16" ref="A551"/>
    <hyperlink r:id="rId17" ref="A618"/>
    <hyperlink r:id="rId18" ref="A645"/>
    <hyperlink r:id="rId19" ref="A659"/>
    <hyperlink r:id="rId20" ref="A660"/>
    <hyperlink r:id="rId21" ref="A668"/>
    <hyperlink r:id="rId22" ref="A676"/>
    <hyperlink r:id="rId23" ref="A679"/>
    <hyperlink r:id="rId24" ref="A760"/>
    <hyperlink r:id="rId25" ref="A781"/>
    <hyperlink r:id="rId26" ref="A782"/>
    <hyperlink r:id="rId27" ref="A799"/>
    <hyperlink r:id="rId28" ref="A853"/>
    <hyperlink r:id="rId29" ref="A857"/>
    <hyperlink r:id="rId30" ref="A894"/>
    <hyperlink r:id="rId31" ref="A901"/>
    <hyperlink r:id="rId32" ref="A907"/>
    <hyperlink r:id="rId33" ref="A920"/>
    <hyperlink r:id="rId34" ref="A940"/>
    <hyperlink r:id="rId35" ref="A982"/>
    <hyperlink r:id="rId36" ref="A1103"/>
    <hyperlink r:id="rId37" ref="A1150"/>
    <hyperlink r:id="rId38" ref="A1232"/>
    <hyperlink r:id="rId39" ref="A1235"/>
    <hyperlink r:id="rId40" ref="A1243"/>
    <hyperlink r:id="rId41" ref="A1310"/>
    <hyperlink r:id="rId42" ref="A1313"/>
    <hyperlink r:id="rId43" ref="A1314"/>
    <hyperlink r:id="rId44" ref="A1324"/>
    <hyperlink r:id="rId45" ref="A1325"/>
    <hyperlink r:id="rId46" ref="A1353"/>
    <hyperlink r:id="rId47" ref="A1358"/>
    <hyperlink r:id="rId48" ref="A1362"/>
    <hyperlink r:id="rId49" ref="A1363"/>
    <hyperlink r:id="rId50" ref="A1462"/>
    <hyperlink r:id="rId51" ref="A1464"/>
    <hyperlink r:id="rId52" ref="A1465"/>
    <hyperlink r:id="rId53" ref="A1466"/>
    <hyperlink r:id="rId54" ref="A1485"/>
    <hyperlink r:id="rId55" ref="A1510"/>
    <hyperlink r:id="rId56" ref="A1559"/>
    <hyperlink r:id="rId57" ref="A1563"/>
    <hyperlink r:id="rId58" ref="A1592"/>
    <hyperlink r:id="rId59" ref="A1626"/>
    <hyperlink r:id="rId60" ref="A1637"/>
    <hyperlink r:id="rId61" ref="A1649"/>
    <hyperlink r:id="rId62" ref="A1753"/>
    <hyperlink r:id="rId63" location="option1" ref="A1777"/>
    <hyperlink r:id="rId64" ref="A1792"/>
    <hyperlink r:id="rId65" ref="A1793"/>
    <hyperlink r:id="rId66" ref="A1794"/>
    <hyperlink r:id="rId67" ref="A1795"/>
    <hyperlink r:id="rId68" ref="A1796"/>
    <hyperlink r:id="rId69" ref="A1797"/>
    <hyperlink r:id="rId70" ref="A1798"/>
    <hyperlink r:id="rId71" ref="A1799"/>
    <hyperlink r:id="rId72" ref="A1800"/>
    <hyperlink r:id="rId73" ref="A1801"/>
    <hyperlink r:id="rId74" ref="A1802"/>
    <hyperlink r:id="rId75" ref="A1803"/>
    <hyperlink r:id="rId76" ref="A1804"/>
    <hyperlink r:id="rId77" ref="A1805"/>
    <hyperlink r:id="rId78" ref="A1806"/>
    <hyperlink r:id="rId79" ref="A1817"/>
    <hyperlink r:id="rId80" ref="A1818"/>
    <hyperlink r:id="rId81" ref="A1823"/>
    <hyperlink r:id="rId82" ref="A1824"/>
    <hyperlink r:id="rId83" ref="A1825"/>
    <hyperlink r:id="rId84" ref="A1826"/>
    <hyperlink r:id="rId85" ref="A1830"/>
    <hyperlink r:id="rId86" ref="A1831"/>
    <hyperlink r:id="rId87" ref="A1832"/>
    <hyperlink r:id="rId88" ref="A1839"/>
    <hyperlink r:id="rId89" ref="A1841"/>
    <hyperlink r:id="rId90" ref="A1842"/>
    <hyperlink r:id="rId91" ref="A1843"/>
    <hyperlink r:id="rId92" ref="A1846"/>
    <hyperlink r:id="rId93" ref="A1860"/>
    <hyperlink r:id="rId94" ref="A1861"/>
    <hyperlink r:id="rId95" ref="A1862"/>
    <hyperlink r:id="rId96" ref="A1863"/>
    <hyperlink r:id="rId97" ref="A1864"/>
    <hyperlink r:id="rId98" ref="A1866"/>
    <hyperlink r:id="rId99" ref="A1869"/>
    <hyperlink r:id="rId100" ref="A1872"/>
    <hyperlink r:id="rId101" ref="A1873"/>
    <hyperlink r:id="rId102" ref="A1874"/>
    <hyperlink r:id="rId103" ref="A1875"/>
    <hyperlink r:id="rId104" ref="A1876"/>
    <hyperlink r:id="rId105" ref="A1877"/>
    <hyperlink r:id="rId106" ref="A1879"/>
    <hyperlink r:id="rId107" ref="A1881"/>
    <hyperlink r:id="rId108" ref="A1882"/>
    <hyperlink r:id="rId109" ref="A1883"/>
    <hyperlink r:id="rId110" ref="A1884"/>
    <hyperlink r:id="rId111" ref="A1885"/>
    <hyperlink r:id="rId112" ref="A1888"/>
    <hyperlink r:id="rId113" ref="A1889"/>
    <hyperlink r:id="rId114" ref="A1890"/>
    <hyperlink r:id="rId115" ref="A1892"/>
    <hyperlink r:id="rId116" ref="A1894"/>
    <hyperlink r:id="rId117" ref="A1898"/>
    <hyperlink r:id="rId118" ref="A1899"/>
    <hyperlink r:id="rId119" ref="A1902"/>
    <hyperlink r:id="rId120" ref="A1903"/>
    <hyperlink r:id="rId121" ref="A1904"/>
    <hyperlink r:id="rId122" ref="A1906"/>
    <hyperlink r:id="rId123" ref="A1908"/>
    <hyperlink r:id="rId124" ref="A1909"/>
    <hyperlink r:id="rId125" ref="A1910"/>
    <hyperlink r:id="rId126" ref="A1911"/>
    <hyperlink r:id="rId127" ref="A1912"/>
    <hyperlink r:id="rId128" ref="A1913"/>
    <hyperlink r:id="rId129" ref="A1916"/>
    <hyperlink r:id="rId130" ref="A1917"/>
    <hyperlink r:id="rId131" ref="A1918"/>
    <hyperlink r:id="rId132" ref="A1919"/>
    <hyperlink r:id="rId133" ref="A1920"/>
    <hyperlink r:id="rId134" ref="A1921"/>
    <hyperlink r:id="rId135" ref="A1922"/>
    <hyperlink r:id="rId136" ref="A1924"/>
    <hyperlink r:id="rId137" ref="A1925"/>
    <hyperlink r:id="rId138" ref="A1928"/>
    <hyperlink r:id="rId139" ref="A1930"/>
    <hyperlink r:id="rId140" ref="A1932"/>
    <hyperlink r:id="rId141" ref="A1937"/>
    <hyperlink r:id="rId142" ref="A1938"/>
    <hyperlink r:id="rId143" ref="A1939"/>
    <hyperlink r:id="rId144" ref="A1941"/>
    <hyperlink r:id="rId145" ref="A1942"/>
    <hyperlink r:id="rId146" ref="A1943"/>
    <hyperlink r:id="rId147" ref="A1944"/>
    <hyperlink r:id="rId148" ref="A1945"/>
    <hyperlink r:id="rId149" ref="A1946"/>
    <hyperlink r:id="rId150" ref="A1947"/>
    <hyperlink r:id="rId151" ref="A2058"/>
    <hyperlink r:id="rId152" ref="A2059"/>
    <hyperlink r:id="rId153" ref="A2060"/>
    <hyperlink r:id="rId154" ref="A2061"/>
    <hyperlink r:id="rId155" ref="A2062"/>
    <hyperlink r:id="rId156" ref="A2084"/>
    <hyperlink r:id="rId157" ref="A2091"/>
    <hyperlink r:id="rId158" ref="A2092"/>
    <hyperlink r:id="rId159" ref="A2093"/>
    <hyperlink r:id="rId160" ref="A2133"/>
    <hyperlink r:id="rId161" ref="A2135"/>
    <hyperlink r:id="rId162" ref="A2253"/>
    <hyperlink r:id="rId163" ref="A2256"/>
    <hyperlink r:id="rId164" ref="A2269"/>
    <hyperlink r:id="rId165" ref="A2280"/>
    <hyperlink r:id="rId166" ref="A2341"/>
    <hyperlink r:id="rId167" ref="A2351"/>
    <hyperlink r:id="rId168" ref="A2383"/>
    <hyperlink r:id="rId169" ref="A2397"/>
    <hyperlink r:id="rId170" ref="A2474"/>
    <hyperlink r:id="rId171" ref="A2544"/>
    <hyperlink r:id="rId172" ref="A2576"/>
    <hyperlink r:id="rId173" ref="A2611"/>
    <hyperlink r:id="rId174" ref="A2694"/>
    <hyperlink r:id="rId175" ref="A2707"/>
    <hyperlink r:id="rId176" ref="A2714"/>
    <hyperlink r:id="rId177" ref="A2787"/>
    <hyperlink r:id="rId178" ref="A2791"/>
    <hyperlink r:id="rId179" ref="A2792"/>
    <hyperlink r:id="rId180" ref="A2793"/>
    <hyperlink r:id="rId181" ref="A2794"/>
    <hyperlink r:id="rId182" ref="A2795"/>
    <hyperlink r:id="rId183" ref="A2796"/>
    <hyperlink r:id="rId184" ref="A2797"/>
    <hyperlink r:id="rId185" ref="A2798"/>
    <hyperlink r:id="rId186" ref="A2799"/>
    <hyperlink r:id="rId187" ref="A2800"/>
    <hyperlink r:id="rId188" ref="A2838"/>
    <hyperlink r:id="rId189" ref="A2849"/>
    <hyperlink r:id="rId190" ref="A2864"/>
    <hyperlink r:id="rId191" ref="A2865"/>
    <hyperlink r:id="rId192" ref="A2866"/>
    <hyperlink r:id="rId193" ref="A2917"/>
    <hyperlink r:id="rId194" ref="A2933"/>
    <hyperlink r:id="rId195" ref="A2946"/>
    <hyperlink r:id="rId196" ref="A3012"/>
    <hyperlink r:id="rId197" ref="A3013"/>
    <hyperlink r:id="rId198" ref="A3017"/>
    <hyperlink r:id="rId199" ref="A3018"/>
    <hyperlink r:id="rId200" ref="A3019"/>
    <hyperlink r:id="rId201" ref="A3020"/>
    <hyperlink r:id="rId202" ref="A3022"/>
    <hyperlink r:id="rId203" ref="A3024"/>
    <hyperlink r:id="rId204" ref="A3052"/>
    <hyperlink r:id="rId205" ref="A3071"/>
    <hyperlink r:id="rId206" ref="A3072"/>
    <hyperlink r:id="rId207" ref="A3192"/>
    <hyperlink r:id="rId208" ref="A3209"/>
    <hyperlink r:id="rId209" ref="A3244"/>
    <hyperlink r:id="rId210" ref="A3256"/>
    <hyperlink r:id="rId211" ref="A3257"/>
    <hyperlink r:id="rId212" ref="A3258"/>
    <hyperlink r:id="rId213" ref="A3287"/>
    <hyperlink r:id="rId214" ref="A3452"/>
    <hyperlink r:id="rId215" ref="A3629"/>
    <hyperlink r:id="rId216" ref="A3630"/>
    <hyperlink r:id="rId217" ref="A3636"/>
    <hyperlink r:id="rId218" ref="A3708"/>
    <hyperlink r:id="rId219" ref="A3807"/>
    <hyperlink r:id="rId220" ref="A3862"/>
    <hyperlink r:id="rId221" ref="A3865"/>
    <hyperlink r:id="rId222" ref="A3886"/>
    <hyperlink r:id="rId223" ref="A3898"/>
    <hyperlink r:id="rId224" ref="A3925"/>
    <hyperlink r:id="rId225" ref="A3936"/>
    <hyperlink r:id="rId226" ref="A3986"/>
    <hyperlink r:id="rId227" ref="A3988"/>
    <hyperlink r:id="rId228" ref="A3989"/>
    <hyperlink r:id="rId229" ref="A3990"/>
    <hyperlink r:id="rId230" ref="A3992"/>
    <hyperlink r:id="rId231" ref="A3993"/>
    <hyperlink r:id="rId232" ref="A3994"/>
    <hyperlink r:id="rId233" ref="A3996"/>
    <hyperlink r:id="rId234" ref="A4016"/>
    <hyperlink r:id="rId235" ref="A4017"/>
    <hyperlink r:id="rId236" ref="A4023"/>
    <hyperlink r:id="rId237" ref="A4024"/>
    <hyperlink r:id="rId238" ref="A4025"/>
    <hyperlink r:id="rId239" ref="A4042"/>
    <hyperlink r:id="rId240" ref="A4067"/>
    <hyperlink r:id="rId241" ref="A4068"/>
    <hyperlink r:id="rId242" ref="A4069"/>
    <hyperlink r:id="rId243" ref="A4070"/>
    <hyperlink r:id="rId244" ref="A4116"/>
    <hyperlink r:id="rId245" ref="A4119"/>
    <hyperlink r:id="rId246" ref="A4120"/>
    <hyperlink r:id="rId247" ref="A4124"/>
    <hyperlink r:id="rId248" ref="A4125"/>
    <hyperlink r:id="rId249" ref="A4126"/>
    <hyperlink r:id="rId250" ref="A4127"/>
    <hyperlink r:id="rId251" ref="A4129"/>
    <hyperlink r:id="rId252" ref="A4132"/>
    <hyperlink r:id="rId253" ref="A4156"/>
    <hyperlink r:id="rId254" ref="A4162"/>
    <hyperlink r:id="rId255" ref="A4163"/>
    <hyperlink r:id="rId256" ref="A4226"/>
    <hyperlink r:id="rId257" ref="A4246"/>
    <hyperlink r:id="rId258" ref="A4251"/>
    <hyperlink r:id="rId259" ref="A4252"/>
    <hyperlink r:id="rId260" ref="A4270"/>
    <hyperlink r:id="rId261" ref="A4277"/>
    <hyperlink r:id="rId262" ref="A4278"/>
    <hyperlink r:id="rId263" ref="A4311"/>
    <hyperlink r:id="rId264" ref="A4312"/>
    <hyperlink r:id="rId265" ref="A4318"/>
    <hyperlink r:id="rId266" ref="A4319"/>
  </hyperlinks>
  <printOptions/>
  <pageMargins bottom="0.75" footer="0.0" header="0.0" left="0.7" right="0.7" top="0.75"/>
  <pageSetup orientation="landscape"/>
  <drawing r:id="rId26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6" width="17.29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